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activeTab="4"/>
  </bookViews>
  <sheets>
    <sheet name="地址" sheetId="9" r:id="rId1"/>
    <sheet name="全武将名字及头像" sheetId="7" r:id="rId2"/>
    <sheet name="武将属性排列" sheetId="6" r:id="rId3"/>
    <sheet name="录入游戏数据" sheetId="5" r:id="rId4"/>
    <sheet name="出仕表 " sheetId="3" r:id="rId5"/>
    <sheet name="城池数据" sheetId="4" r:id="rId6"/>
    <sheet name="城池连接" sheetId="20" r:id="rId7"/>
    <sheet name="录入城池数据" sheetId="10" r:id="rId8"/>
    <sheet name="开始射箭" sheetId="19" r:id="rId9"/>
  </sheets>
  <definedNames>
    <definedName name="_xlnm._FilterDatabase" localSheetId="2" hidden="1">武将属性排列!$A$1:$O$255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<sst xmlns="http://schemas.openxmlformats.org/spreadsheetml/2006/main" count="4238" uniqueCount="667">
  <si>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</si>
  <si>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</si>
  <si>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</si>
  <si>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</si>
  <si>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</si>
  <si>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</si>
  <si>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</si>
  <si>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</si>
  <si>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</si>
  <si>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</si>
  <si>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1E10-1FEF</t>
  </si>
  <si>
    <t>1ff0-1fff</t>
  </si>
  <si>
    <t>00</t>
  </si>
  <si>
    <t>0010-0019</t>
  </si>
  <si>
    <t>第一剧本-第十剧本开始时间</t>
  </si>
  <si>
    <t>40000</t>
  </si>
  <si>
    <t>第1剧本</t>
  </si>
  <si>
    <t>出仕表</t>
  </si>
  <si>
    <t>删除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</si>
  <si>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</si>
  <si>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</si>
  <si>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</si>
  <si>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</si>
  <si>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</si>
  <si>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</si>
  <si>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</si>
  <si>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</si>
  <si>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</si>
  <si>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</si>
  <si>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</si>
  <si>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</si>
  <si>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</si>
  <si>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</si>
  <si>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</si>
  <si>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</si>
  <si>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</si>
  <si>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</si>
  <si>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</si>
  <si>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</si>
  <si>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</si>
  <si>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</si>
  <si>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</si>
  <si>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</si>
  <si>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</si>
  <si>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</si>
  <si>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</si>
  <si>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</si>
  <si>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</si>
  <si>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</si>
  <si>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</si>
  <si>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</si>
  <si>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</si>
  <si>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</si>
  <si>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</si>
  <si>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</si>
  <si>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</si>
  <si>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</si>
  <si>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</si>
  <si>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</si>
  <si>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</si>
  <si>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</si>
  <si>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</si>
  <si>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</si>
  <si>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</si>
  <si>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开始年份</t>
  </si>
  <si>
    <t>黄巾之乱</t>
  </si>
  <si>
    <t>ROM 000010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</si>
  <si>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</si>
  <si>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</si>
  <si>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</si>
  <si>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</si>
  <si>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</si>
  <si>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</si>
  <si>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</si>
  <si>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</si>
  <si>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</si>
  <si>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贤人数量地址</t>
  </si>
  <si>
    <t>ROM 40610</t>
  </si>
  <si>
    <t>贤人id地址</t>
  </si>
  <si>
    <t>ROM 40620-</t>
  </si>
  <si>
    <t>名字</t>
  </si>
  <si>
    <t>复制</t>
  </si>
  <si>
    <t>序号</t>
  </si>
  <si>
    <t>武将</t>
  </si>
  <si>
    <r>
      <rPr>
        <sz val="11"/>
        <color theme="1"/>
        <rFont val="Tahoma"/>
        <charset val="134"/>
      </rPr>
      <t>bank</t>
    </r>
    <r>
      <rPr>
        <sz val="11"/>
        <color theme="1"/>
        <rFont val="宋体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</si>
  <si>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</si>
  <si>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</si>
  <si>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</si>
  <si>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</si>
  <si>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</si>
  <si>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</si>
  <si>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</si>
  <si>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鲍信</t>
  </si>
  <si>
    <t>FF</t>
  </si>
  <si>
    <t>代码</t>
  </si>
  <si>
    <t>F728</t>
  </si>
  <si>
    <t>步骘</t>
  </si>
  <si>
    <t>F8</t>
  </si>
  <si>
    <t>蔡瑁</t>
  </si>
  <si>
    <t>F9</t>
  </si>
  <si>
    <t>09</t>
  </si>
  <si>
    <t>曹操</t>
  </si>
  <si>
    <t>FA</t>
  </si>
  <si>
    <t>曹洪</t>
  </si>
  <si>
    <t>FB</t>
  </si>
  <si>
    <t>曹丕</t>
  </si>
  <si>
    <t>FC</t>
  </si>
  <si>
    <t>曹仁</t>
  </si>
  <si>
    <t>FD00</t>
  </si>
  <si>
    <t>0A</t>
  </si>
  <si>
    <t>曹植</t>
  </si>
  <si>
    <t>5A</t>
  </si>
  <si>
    <t>车胄</t>
  </si>
  <si>
    <t>5C</t>
  </si>
  <si>
    <t>陈到</t>
  </si>
  <si>
    <t>5E</t>
  </si>
  <si>
    <t>0B</t>
  </si>
  <si>
    <t>陈登</t>
  </si>
  <si>
    <t>陈宫</t>
  </si>
  <si>
    <t>陈珪</t>
  </si>
  <si>
    <t>0D</t>
  </si>
  <si>
    <t>陈兰</t>
  </si>
  <si>
    <t>陈琳</t>
  </si>
  <si>
    <t>陈群</t>
  </si>
  <si>
    <t>7A</t>
  </si>
  <si>
    <t>陈武</t>
  </si>
  <si>
    <t>7C</t>
  </si>
  <si>
    <t>BC</t>
  </si>
  <si>
    <t>陈震</t>
  </si>
  <si>
    <t>BD</t>
  </si>
  <si>
    <t>成宜</t>
  </si>
  <si>
    <t>8A</t>
  </si>
  <si>
    <t>BE</t>
  </si>
  <si>
    <t>程奂</t>
  </si>
  <si>
    <t>BF</t>
  </si>
  <si>
    <t>程普</t>
  </si>
  <si>
    <t>C0</t>
  </si>
  <si>
    <t>程银</t>
  </si>
  <si>
    <t>C1</t>
  </si>
  <si>
    <t>程昱</t>
  </si>
  <si>
    <t>C2</t>
  </si>
  <si>
    <t>大乔</t>
  </si>
  <si>
    <t>C3</t>
  </si>
  <si>
    <t>邓艾</t>
  </si>
  <si>
    <t>C4</t>
  </si>
  <si>
    <t>邓芝</t>
  </si>
  <si>
    <t>C5</t>
  </si>
  <si>
    <t>典韦</t>
  </si>
  <si>
    <t>C6</t>
  </si>
  <si>
    <t>貂蝉</t>
  </si>
  <si>
    <t>C7</t>
  </si>
  <si>
    <t>丁奉</t>
  </si>
  <si>
    <t>C8</t>
  </si>
  <si>
    <t>董和</t>
  </si>
  <si>
    <t>8B</t>
  </si>
  <si>
    <t>C9</t>
  </si>
  <si>
    <t>董旻</t>
  </si>
  <si>
    <t>CA</t>
  </si>
  <si>
    <t>董袭</t>
  </si>
  <si>
    <t>CB</t>
  </si>
  <si>
    <t>董允</t>
  </si>
  <si>
    <t>CC</t>
  </si>
  <si>
    <t>董卓</t>
  </si>
  <si>
    <t>EA</t>
  </si>
  <si>
    <t>法正</t>
  </si>
  <si>
    <t>EB</t>
  </si>
  <si>
    <t>1A</t>
  </si>
  <si>
    <t>樊稠</t>
  </si>
  <si>
    <t>EC</t>
  </si>
  <si>
    <t>方悦</t>
  </si>
  <si>
    <t>FD14</t>
  </si>
  <si>
    <t>费祎</t>
  </si>
  <si>
    <t>FD28</t>
  </si>
  <si>
    <t>1B</t>
  </si>
  <si>
    <t>逢纪</t>
  </si>
  <si>
    <t>FE</t>
  </si>
  <si>
    <t>甘宁</t>
  </si>
  <si>
    <t>8C</t>
  </si>
  <si>
    <t>高干</t>
  </si>
  <si>
    <t>高览</t>
  </si>
  <si>
    <t>高顺</t>
  </si>
  <si>
    <t>耿武</t>
  </si>
  <si>
    <t>公孙瓒</t>
  </si>
  <si>
    <t>顾雍</t>
  </si>
  <si>
    <t>关平</t>
  </si>
  <si>
    <t>8D</t>
  </si>
  <si>
    <t>关兴</t>
  </si>
  <si>
    <t>关羽</t>
  </si>
  <si>
    <t>郭淮</t>
  </si>
  <si>
    <t>郭嘉</t>
  </si>
  <si>
    <t>郭汜</t>
  </si>
  <si>
    <t>郭图</t>
  </si>
  <si>
    <t>韩当</t>
  </si>
  <si>
    <t>韩馥</t>
  </si>
  <si>
    <t>韩浩</t>
  </si>
  <si>
    <t>韩猛</t>
  </si>
  <si>
    <t>韩遂</t>
  </si>
  <si>
    <t>郝昭</t>
  </si>
  <si>
    <t>侯成</t>
  </si>
  <si>
    <t>8E</t>
  </si>
  <si>
    <t>侯选</t>
  </si>
  <si>
    <t>2A</t>
  </si>
  <si>
    <t>胡车儿</t>
  </si>
  <si>
    <t>华歆</t>
  </si>
  <si>
    <t>8F</t>
  </si>
  <si>
    <t>华雄</t>
  </si>
  <si>
    <t>2B</t>
  </si>
  <si>
    <t>皇甫嵩</t>
  </si>
  <si>
    <t>黄盖</t>
  </si>
  <si>
    <t>黄月英</t>
  </si>
  <si>
    <t>黄忠</t>
  </si>
  <si>
    <t>黄祖</t>
  </si>
  <si>
    <t>纪灵</t>
  </si>
  <si>
    <t>贾华</t>
  </si>
  <si>
    <t>贾逵</t>
  </si>
  <si>
    <t>贾诩</t>
  </si>
  <si>
    <t>简雍</t>
  </si>
  <si>
    <t>姜维</t>
  </si>
  <si>
    <t>蒋钦</t>
  </si>
  <si>
    <t>蒋琬</t>
  </si>
  <si>
    <t>鞠义</t>
  </si>
  <si>
    <t>沮授</t>
  </si>
  <si>
    <t>阚泽</t>
  </si>
  <si>
    <t>孔融</t>
  </si>
  <si>
    <t>孔伷</t>
  </si>
  <si>
    <t>蒯良</t>
  </si>
  <si>
    <t>蒯越</t>
  </si>
  <si>
    <t>乐进</t>
  </si>
  <si>
    <t>雷薄</t>
  </si>
  <si>
    <t>3A</t>
  </si>
  <si>
    <t>雷铜</t>
  </si>
  <si>
    <t>李典</t>
  </si>
  <si>
    <t>李恢</t>
  </si>
  <si>
    <t>6C</t>
  </si>
  <si>
    <t>李傕</t>
  </si>
  <si>
    <t>李儒</t>
  </si>
  <si>
    <t>李肃</t>
  </si>
  <si>
    <t>6D</t>
  </si>
  <si>
    <t>李通</t>
  </si>
  <si>
    <t>李严</t>
  </si>
  <si>
    <t>梁兴</t>
  </si>
  <si>
    <t>廖化</t>
  </si>
  <si>
    <t>凌操</t>
  </si>
  <si>
    <t>凌统</t>
  </si>
  <si>
    <t>刘备</t>
  </si>
  <si>
    <t>刘表</t>
  </si>
  <si>
    <t>刘禅</t>
  </si>
  <si>
    <t>刘岱</t>
  </si>
  <si>
    <t>刘封</t>
  </si>
  <si>
    <t>刘琦</t>
  </si>
  <si>
    <t>刘三刀</t>
  </si>
  <si>
    <t>刘焉</t>
  </si>
  <si>
    <t>刘晔</t>
  </si>
  <si>
    <t>刘虞</t>
  </si>
  <si>
    <t>刘璋</t>
  </si>
  <si>
    <t>卢植</t>
  </si>
  <si>
    <t>鲁肃</t>
  </si>
  <si>
    <t>陆逊</t>
  </si>
  <si>
    <t>吕布</t>
  </si>
  <si>
    <t>吕岱</t>
  </si>
  <si>
    <t>吕范</t>
  </si>
  <si>
    <t>吕旷</t>
  </si>
  <si>
    <t>吕玲绮</t>
  </si>
  <si>
    <t>吕蒙</t>
  </si>
  <si>
    <t>吕虔</t>
  </si>
  <si>
    <t>吕翔</t>
  </si>
  <si>
    <t>马超</t>
  </si>
  <si>
    <t>马岱</t>
  </si>
  <si>
    <t>马良</t>
  </si>
  <si>
    <t>马谡</t>
  </si>
  <si>
    <t>马腾</t>
  </si>
  <si>
    <t>马铁</t>
  </si>
  <si>
    <t>马玩</t>
  </si>
  <si>
    <t>马休</t>
  </si>
  <si>
    <t>马云禄</t>
  </si>
  <si>
    <t>满宠</t>
  </si>
  <si>
    <t>毛玠</t>
  </si>
  <si>
    <t>孟获</t>
  </si>
  <si>
    <t>孟优</t>
  </si>
  <si>
    <t>7B</t>
  </si>
  <si>
    <t>糜芳</t>
  </si>
  <si>
    <t>糜竺</t>
  </si>
  <si>
    <t>闵纯</t>
  </si>
  <si>
    <t>穆顺</t>
  </si>
  <si>
    <t>牛金</t>
  </si>
  <si>
    <t>潘凤</t>
  </si>
  <si>
    <t>潘璋</t>
  </si>
  <si>
    <t>庞德</t>
  </si>
  <si>
    <t>庞统</t>
  </si>
  <si>
    <t>牵招</t>
  </si>
  <si>
    <t>乔瑁</t>
  </si>
  <si>
    <t>全琮</t>
  </si>
  <si>
    <t>A2</t>
  </si>
  <si>
    <t>审配</t>
  </si>
  <si>
    <t>司马师</t>
  </si>
  <si>
    <t>司马懿</t>
  </si>
  <si>
    <t>A3</t>
  </si>
  <si>
    <t>司马昭</t>
  </si>
  <si>
    <t>宋谦</t>
  </si>
  <si>
    <t>宋宪</t>
  </si>
  <si>
    <t>A4</t>
  </si>
  <si>
    <t>孙策</t>
  </si>
  <si>
    <t>孙坚</t>
  </si>
  <si>
    <t>孙礼</t>
  </si>
  <si>
    <t>孙乾</t>
  </si>
  <si>
    <t>A5</t>
  </si>
  <si>
    <t>孙权</t>
  </si>
  <si>
    <t>孙尚香</t>
  </si>
  <si>
    <t>太史慈</t>
  </si>
  <si>
    <t>A6</t>
  </si>
  <si>
    <t>陶谦</t>
  </si>
  <si>
    <t>田丰</t>
  </si>
  <si>
    <t>田楷</t>
  </si>
  <si>
    <t>田豫</t>
  </si>
  <si>
    <t>A7</t>
  </si>
  <si>
    <t>王甫</t>
  </si>
  <si>
    <t>王匡</t>
  </si>
  <si>
    <t>王累</t>
  </si>
  <si>
    <t>王平</t>
  </si>
  <si>
    <t>王双</t>
  </si>
  <si>
    <t>王允</t>
  </si>
  <si>
    <t>魏续</t>
  </si>
  <si>
    <t>魏延</t>
  </si>
  <si>
    <t>文丑</t>
  </si>
  <si>
    <t>文聘</t>
  </si>
  <si>
    <t>文鸯</t>
  </si>
  <si>
    <t>吴懿</t>
  </si>
  <si>
    <t>9A</t>
  </si>
  <si>
    <t>武安国</t>
  </si>
  <si>
    <t>兀突骨</t>
  </si>
  <si>
    <t>夏侯惇</t>
  </si>
  <si>
    <t>夏侯兰</t>
  </si>
  <si>
    <t>夏侯渊</t>
  </si>
  <si>
    <t>向宠</t>
  </si>
  <si>
    <t>小乔</t>
  </si>
  <si>
    <t>辛毗</t>
  </si>
  <si>
    <t>9C</t>
  </si>
  <si>
    <t>辛评</t>
  </si>
  <si>
    <t>徐晃</t>
  </si>
  <si>
    <t>9B</t>
  </si>
  <si>
    <t>徐荣</t>
  </si>
  <si>
    <t>徐盛</t>
  </si>
  <si>
    <t>徐庶</t>
  </si>
  <si>
    <t>许褚</t>
  </si>
  <si>
    <t>许靖</t>
  </si>
  <si>
    <t>许攸</t>
  </si>
  <si>
    <t>荀谌</t>
  </si>
  <si>
    <t>荀攸</t>
  </si>
  <si>
    <t>荀彧</t>
  </si>
  <si>
    <t>严纲</t>
  </si>
  <si>
    <t>严畯</t>
  </si>
  <si>
    <t>严颜</t>
  </si>
  <si>
    <t>阎行</t>
  </si>
  <si>
    <t>阎圃</t>
  </si>
  <si>
    <t>阎象</t>
  </si>
  <si>
    <t>颜良</t>
  </si>
  <si>
    <t>杨弘</t>
  </si>
  <si>
    <t>杨秋</t>
  </si>
  <si>
    <t>杨任</t>
  </si>
  <si>
    <t>杨修</t>
  </si>
  <si>
    <t>杨仪</t>
  </si>
  <si>
    <t>伊籍</t>
  </si>
  <si>
    <t>于禁</t>
  </si>
  <si>
    <t>9D</t>
  </si>
  <si>
    <t>俞涉</t>
  </si>
  <si>
    <t>袁尚</t>
  </si>
  <si>
    <t>袁绍</t>
  </si>
  <si>
    <t>袁术</t>
  </si>
  <si>
    <t>袁谭</t>
  </si>
  <si>
    <t>袁熙</t>
  </si>
  <si>
    <t>袁耀</t>
  </si>
  <si>
    <t>袁遗</t>
  </si>
  <si>
    <t>臧霸</t>
  </si>
  <si>
    <t>9E</t>
  </si>
  <si>
    <t>张苞</t>
  </si>
  <si>
    <t>张超</t>
  </si>
  <si>
    <t>张春华</t>
  </si>
  <si>
    <t>张飞</t>
  </si>
  <si>
    <t>张横</t>
  </si>
  <si>
    <t>张纮</t>
  </si>
  <si>
    <t>张济</t>
  </si>
  <si>
    <t>张辽</t>
  </si>
  <si>
    <t>张鲁</t>
  </si>
  <si>
    <t>张邈</t>
  </si>
  <si>
    <t>张任</t>
  </si>
  <si>
    <t>F1</t>
  </si>
  <si>
    <t>张松</t>
  </si>
  <si>
    <t>9F</t>
  </si>
  <si>
    <t>张郃</t>
  </si>
  <si>
    <t>张绣</t>
  </si>
  <si>
    <t>张勋</t>
  </si>
  <si>
    <t>F2</t>
  </si>
  <si>
    <t>张杨</t>
  </si>
  <si>
    <t>张嶷</t>
  </si>
  <si>
    <t>张翼</t>
  </si>
  <si>
    <t>张允</t>
  </si>
  <si>
    <t>F3</t>
  </si>
  <si>
    <t>张昭</t>
  </si>
  <si>
    <t>赵浮</t>
  </si>
  <si>
    <t>赵云</t>
  </si>
  <si>
    <t>F4</t>
  </si>
  <si>
    <t>甄姬</t>
  </si>
  <si>
    <t>钟会</t>
  </si>
  <si>
    <t>钟繇</t>
  </si>
  <si>
    <t>F5</t>
  </si>
  <si>
    <t>周仓</t>
  </si>
  <si>
    <t>A0</t>
  </si>
  <si>
    <t>周泰</t>
  </si>
  <si>
    <t>周瑜</t>
  </si>
  <si>
    <t>A1</t>
  </si>
  <si>
    <t>F6</t>
  </si>
  <si>
    <t>朱桓</t>
  </si>
  <si>
    <t>朱儁</t>
  </si>
  <si>
    <t>朱灵</t>
  </si>
  <si>
    <t>F7</t>
  </si>
  <si>
    <t>朱然</t>
  </si>
  <si>
    <t>朱治</t>
  </si>
  <si>
    <t>诸葛瑾</t>
  </si>
  <si>
    <t>诸葛恪</t>
  </si>
  <si>
    <t>诸葛亮</t>
  </si>
  <si>
    <t>诸葛瞻</t>
  </si>
  <si>
    <t>祝融</t>
  </si>
  <si>
    <t>祖茂</t>
  </si>
  <si>
    <t>在野</t>
  </si>
  <si>
    <t>平</t>
  </si>
  <si>
    <t>否</t>
  </si>
  <si>
    <t>水</t>
  </si>
  <si>
    <t>是</t>
  </si>
  <si>
    <t>山</t>
  </si>
  <si>
    <t>名字指引地址</t>
  </si>
  <si>
    <t>名字指引代码</t>
  </si>
  <si>
    <t>名字地址</t>
  </si>
  <si>
    <t>名字指引</t>
  </si>
  <si>
    <t>代码
名字代码复制</t>
  </si>
  <si>
    <t>兵量不为0时，状态为出仕（不复制）</t>
  </si>
  <si>
    <t>兵种（不复制）</t>
  </si>
  <si>
    <t>根据情况调整</t>
  </si>
  <si>
    <t>起始位置（不复制）</t>
  </si>
  <si>
    <t>复制 ROM 40B54</t>
  </si>
  <si>
    <t>另外复制</t>
  </si>
  <si>
    <t>君主数量ROM29C00</t>
  </si>
  <si>
    <t>君主名字bank号地址B010</t>
  </si>
  <si>
    <t>君主选择页面复制(ROM:A050)</t>
  </si>
  <si>
    <t>十六进制</t>
  </si>
  <si>
    <t>十进制</t>
  </si>
  <si>
    <t>复制一</t>
  </si>
  <si>
    <t>十进制（隐藏）</t>
  </si>
  <si>
    <t>复制二</t>
  </si>
  <si>
    <t>辅助（隐藏）</t>
  </si>
  <si>
    <t>状态</t>
  </si>
  <si>
    <t>体力</t>
  </si>
  <si>
    <t>智力</t>
  </si>
  <si>
    <t>武力</t>
  </si>
  <si>
    <t>忠诚度</t>
  </si>
  <si>
    <t>高位0为平，1为水，2为山</t>
  </si>
  <si>
    <t>总兵数</t>
  </si>
  <si>
    <t>步兵</t>
  </si>
  <si>
    <t>忠诚</t>
  </si>
  <si>
    <t>兵种
(隐藏)</t>
  </si>
  <si>
    <t>兵种代码</t>
  </si>
  <si>
    <t>总</t>
  </si>
  <si>
    <t>弓</t>
  </si>
  <si>
    <t>辅助</t>
  </si>
  <si>
    <t>骑</t>
  </si>
  <si>
    <t>bank</t>
  </si>
  <si>
    <t>君主代码</t>
  </si>
  <si>
    <t>上半部分</t>
  </si>
  <si>
    <t>下半部分</t>
  </si>
  <si>
    <t>02</t>
  </si>
  <si>
    <t>88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</si>
  <si>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</si>
  <si>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</si>
  <si>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</si>
  <si>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</si>
  <si>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</si>
  <si>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</si>
  <si>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</si>
  <si>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</si>
  <si>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</si>
  <si>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</si>
  <si>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2C</t>
  </si>
  <si>
    <t>2D</t>
  </si>
  <si>
    <t>2E</t>
  </si>
  <si>
    <t>2F</t>
  </si>
  <si>
    <t>0F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</si>
  <si>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</si>
  <si>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</si>
  <si>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</si>
  <si>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</si>
  <si>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</si>
  <si>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</si>
  <si>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</si>
  <si>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</si>
  <si>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</si>
  <si>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</si>
  <si>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3B</t>
  </si>
  <si>
    <t>3C</t>
  </si>
  <si>
    <t>3D</t>
  </si>
  <si>
    <t>3E</t>
  </si>
  <si>
    <t>3F</t>
  </si>
  <si>
    <t>05</t>
  </si>
  <si>
    <t>08</t>
  </si>
  <si>
    <t>64</t>
  </si>
  <si>
    <t>65</t>
  </si>
  <si>
    <t>66</t>
  </si>
  <si>
    <t>67</t>
  </si>
  <si>
    <t>B0</t>
  </si>
  <si>
    <t>B1</t>
  </si>
  <si>
    <t>B2</t>
  </si>
  <si>
    <t>B3</t>
  </si>
  <si>
    <t>74</t>
  </si>
  <si>
    <t>75</t>
  </si>
  <si>
    <t>76</t>
  </si>
  <si>
    <t>77</t>
  </si>
  <si>
    <t>01</t>
  </si>
  <si>
    <t>6F</t>
  </si>
  <si>
    <t>AA</t>
  </si>
  <si>
    <t>10</t>
  </si>
  <si>
    <t>城市出仕表</t>
  </si>
  <si>
    <t>剧本城池</t>
  </si>
  <si>
    <t>君主</t>
  </si>
  <si>
    <t>出1</t>
  </si>
  <si>
    <t>出2</t>
  </si>
  <si>
    <t>出3</t>
  </si>
  <si>
    <t>出4</t>
  </si>
  <si>
    <t>出5</t>
  </si>
  <si>
    <t>出6</t>
  </si>
  <si>
    <t>出7</t>
  </si>
  <si>
    <t>出8</t>
  </si>
  <si>
    <t>复制到ROM40020</t>
  </si>
  <si>
    <t>君主ID</t>
  </si>
  <si>
    <t>黄金</t>
  </si>
  <si>
    <t>土地</t>
  </si>
  <si>
    <t>商业</t>
  </si>
  <si>
    <t>人口</t>
  </si>
  <si>
    <t>后备兵力</t>
  </si>
  <si>
    <t>统治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</si>
  <si>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</si>
  <si>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</si>
  <si>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</si>
  <si>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</si>
  <si>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</si>
  <si>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</si>
  <si>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</si>
  <si>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</si>
  <si>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</si>
  <si>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</si>
  <si>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t>武将11</t>
  </si>
  <si>
    <t>武将12</t>
  </si>
  <si>
    <t>武器</t>
  </si>
  <si>
    <t>宝石</t>
  </si>
  <si>
    <t>手镯</t>
  </si>
  <si>
    <t>指环</t>
  </si>
  <si>
    <t>辽东</t>
  </si>
  <si>
    <t>幽州</t>
  </si>
  <si>
    <t>平原</t>
  </si>
  <si>
    <t>渤海</t>
  </si>
  <si>
    <t>冀州</t>
  </si>
  <si>
    <t>上党</t>
  </si>
  <si>
    <t>凉州</t>
  </si>
  <si>
    <t>长安</t>
  </si>
  <si>
    <t>洛阳</t>
  </si>
  <si>
    <t>天水</t>
  </si>
  <si>
    <t>徐州</t>
  </si>
  <si>
    <t>河内</t>
  </si>
  <si>
    <t>汜水关</t>
  </si>
  <si>
    <t>虎牢关</t>
  </si>
  <si>
    <t>陈留</t>
  </si>
  <si>
    <t>北海</t>
  </si>
  <si>
    <t>建业</t>
  </si>
  <si>
    <t>吴郡</t>
  </si>
  <si>
    <t>庐江</t>
  </si>
  <si>
    <t>长沙</t>
  </si>
  <si>
    <t>淮南</t>
  </si>
  <si>
    <t>襄阳</t>
  </si>
  <si>
    <t>衡阳</t>
  </si>
  <si>
    <t>桂阳</t>
  </si>
  <si>
    <t>江夏</t>
  </si>
  <si>
    <t>汉中</t>
  </si>
  <si>
    <t>成都</t>
  </si>
  <si>
    <t>涪陵</t>
  </si>
  <si>
    <t>云南</t>
  </si>
  <si>
    <t>蜀郡</t>
  </si>
  <si>
    <t>地图连线 ROM：41E10，指引41D10</t>
  </si>
  <si>
    <t>城池</t>
  </si>
  <si>
    <t>指引代码</t>
  </si>
  <si>
    <t>城1</t>
  </si>
  <si>
    <t>未知</t>
  </si>
  <si>
    <t>城2</t>
  </si>
  <si>
    <t>城3</t>
  </si>
  <si>
    <t>城4</t>
  </si>
  <si>
    <t>城5</t>
  </si>
  <si>
    <t>城6</t>
  </si>
  <si>
    <t>城7</t>
  </si>
  <si>
    <t>城8</t>
  </si>
  <si>
    <t>03</t>
  </si>
  <si>
    <t>04</t>
  </si>
  <si>
    <t>07</t>
  </si>
  <si>
    <t>06</t>
  </si>
  <si>
    <t>40</t>
  </si>
  <si>
    <t>0C</t>
  </si>
  <si>
    <t>50</t>
  </si>
  <si>
    <t>60</t>
  </si>
  <si>
    <t>0E</t>
  </si>
  <si>
    <t>70</t>
  </si>
  <si>
    <t>12</t>
  </si>
  <si>
    <t>19</t>
  </si>
  <si>
    <t>11</t>
  </si>
  <si>
    <t>80</t>
  </si>
  <si>
    <t>15</t>
  </si>
  <si>
    <t>14</t>
  </si>
  <si>
    <t>13</t>
  </si>
  <si>
    <t>90</t>
  </si>
  <si>
    <t>17</t>
  </si>
  <si>
    <t>16</t>
  </si>
  <si>
    <t>18</t>
  </si>
  <si>
    <t>1D</t>
  </si>
  <si>
    <t>1C</t>
  </si>
  <si>
    <t>1F</t>
  </si>
  <si>
    <t>1E</t>
  </si>
  <si>
    <t>D0</t>
  </si>
  <si>
    <t>E0</t>
  </si>
  <si>
    <t>F0</t>
  </si>
  <si>
    <t>第一剧本城池数据4071C</t>
  </si>
  <si>
    <t>城池信息-需根据修改并复制</t>
  </si>
  <si>
    <t>城池数据开始RAM地址</t>
  </si>
  <si>
    <t>城池数据开始ROM地址</t>
  </si>
  <si>
    <t>仅需复制，无需修改</t>
  </si>
  <si>
    <t>新城池名</t>
  </si>
  <si>
    <t>城池代码</t>
  </si>
  <si>
    <t>黄金高位</t>
  </si>
  <si>
    <t>黄金最高位</t>
  </si>
  <si>
    <t>土地高位</t>
  </si>
  <si>
    <t>商业高位</t>
  </si>
  <si>
    <t>人口高位</t>
  </si>
  <si>
    <t>人口最高位</t>
  </si>
  <si>
    <t>后备高位</t>
  </si>
  <si>
    <t>统治高位</t>
  </si>
  <si>
    <t>武器高位</t>
  </si>
  <si>
    <t>7D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</si>
  <si>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</si>
  <si>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</si>
  <si>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</si>
  <si>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</si>
  <si>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</si>
  <si>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</si>
  <si>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</si>
  <si>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</si>
  <si>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</si>
  <si>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DA</t>
  </si>
  <si>
    <t>DB</t>
  </si>
  <si>
    <t>DC</t>
  </si>
  <si>
    <t>DD</t>
  </si>
  <si>
    <t>DE</t>
  </si>
  <si>
    <t>DF</t>
  </si>
  <si>
    <t>FD</t>
  </si>
  <si>
    <t>7E</t>
  </si>
  <si>
    <t>开屏时，射箭坐标ROM:2EA71</t>
  </si>
  <si>
    <t>原位置代码</t>
  </si>
  <si>
    <t>修改后十进制</t>
  </si>
  <si>
    <t>修正后十进制</t>
  </si>
  <si>
    <t>E8</t>
  </si>
  <si>
    <t>A9</t>
  </si>
  <si>
    <t>左右移动值</t>
  </si>
  <si>
    <t>数值增加是右移</t>
  </si>
  <si>
    <t>上下移动值</t>
  </si>
  <si>
    <t>数值增加是下移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</si>
</sst>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"/>
  </numFmts>
  <fonts count="56">
    <font>
      <sz val="11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6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</font>
    <font>
      <sz val="20"/>
      <color theme="1"/>
      <name val="宋体"/>
      <charset val="134"/>
    </font>
    <font>
      <b/>
      <sz val="12"/>
      <color rgb="FFFF0000"/>
      <name val="宋体"/>
      <charset val="134"/>
    </font>
    <font>
      <b/>
      <sz val="14"/>
      <color rgb="FFFF0000"/>
      <name val="宋体"/>
      <charset val="134"/>
    </font>
    <font>
      <sz val="8"/>
      <name val="宋体"/>
      <charset val="134"/>
    </font>
    <font>
      <sz val="11"/>
      <color theme="1"/>
      <name val="Tahoma"/>
      <charset val="134"/>
    </font>
    <font>
      <sz val="16"/>
      <color theme="1"/>
      <name val="宋体"/>
      <charset val="134"/>
    </font>
    <font>
      <sz val="16"/>
      <color theme="1"/>
      <name val="Tahoma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rgb="FF0C0C0C"/>
      <name val="宋体"/>
      <charset val="134"/>
    </font>
    <font>
      <sz val="18"/>
      <name val="宋体"/>
      <charset val="134"/>
    </font>
    <font>
      <sz val="18"/>
      <name val="Tahoma"/>
      <charset val="134"/>
    </font>
    <font>
      <sz val="12"/>
      <color theme="1"/>
      <name val="Tahoma"/>
      <charset val="134"/>
    </font>
    <font>
      <sz val="11"/>
      <name val="Tahoma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9"/>
      <color rgb="FF333333"/>
      <name val="Arial"/>
      <charset val="0"/>
    </font>
    <font>
      <sz val="9"/>
      <color rgb="FF333333"/>
      <name val="宋体"/>
      <charset val="134"/>
    </font>
    <font>
      <sz val="9"/>
      <name val="宋体"/>
      <charset val="134"/>
    </font>
    <font>
      <sz val="11"/>
      <color theme="1"/>
      <name val="微软雅黑"/>
      <charset val="134"/>
    </font>
    <font>
      <sz val="18"/>
      <color rgb="FF000000"/>
      <name val="Tahoma"/>
      <charset val="134"/>
    </font>
    <font>
      <sz val="12"/>
      <color rgb="FF000000"/>
      <name val="Tahoma"/>
      <charset val="134"/>
    </font>
    <font>
      <sz val="18"/>
      <color theme="1"/>
      <name val="宋体"/>
      <charset val="134"/>
    </font>
    <font>
      <sz val="18"/>
      <color theme="1"/>
      <name val="Tahoma"/>
      <charset val="134"/>
    </font>
    <font>
      <b/>
      <sz val="12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47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4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5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14" fillId="19" borderId="42" applyNumberFormat="0" applyFon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43" applyNumberFormat="0" applyFill="0" applyAlignment="0" applyProtection="0">
      <alignment vertical="center"/>
    </xf>
    <xf numFmtId="0" fontId="43" fillId="0" borderId="43" applyNumberFormat="0" applyFill="0" applyAlignment="0" applyProtection="0">
      <alignment vertical="center"/>
    </xf>
    <xf numFmtId="0" fontId="44" fillId="0" borderId="44" applyNumberFormat="0" applyFill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20" borderId="45" applyNumberFormat="0" applyAlignment="0" applyProtection="0">
      <alignment vertical="center"/>
    </xf>
    <xf numFmtId="0" fontId="46" fillId="21" borderId="46" applyNumberFormat="0" applyAlignment="0" applyProtection="0">
      <alignment vertical="center"/>
    </xf>
    <xf numFmtId="0" fontId="47" fillId="21" borderId="45" applyNumberFormat="0" applyAlignment="0" applyProtection="0">
      <alignment vertical="center"/>
    </xf>
    <xf numFmtId="0" fontId="48" fillId="22" borderId="47" applyNumberFormat="0" applyAlignment="0" applyProtection="0">
      <alignment vertical="center"/>
    </xf>
    <xf numFmtId="0" fontId="49" fillId="0" borderId="48" applyNumberFormat="0" applyFill="0" applyAlignment="0" applyProtection="0">
      <alignment vertical="center"/>
    </xf>
    <xf numFmtId="0" fontId="50" fillId="0" borderId="49" applyNumberFormat="0" applyFill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3" fillId="25" borderId="0" applyNumberFormat="0" applyBorder="0" applyAlignment="0" applyProtection="0">
      <alignment vertical="center"/>
    </xf>
    <xf numFmtId="0" fontId="54" fillId="26" borderId="0" applyNumberFormat="0" applyBorder="0" applyAlignment="0" applyProtection="0">
      <alignment vertical="center"/>
    </xf>
    <xf numFmtId="0" fontId="55" fillId="27" borderId="0" applyNumberFormat="0" applyBorder="0" applyAlignment="0" applyProtection="0">
      <alignment vertical="center"/>
    </xf>
    <xf numFmtId="0" fontId="55" fillId="28" borderId="0" applyNumberFormat="0" applyBorder="0" applyAlignment="0" applyProtection="0">
      <alignment vertical="center"/>
    </xf>
    <xf numFmtId="0" fontId="54" fillId="29" borderId="0" applyNumberFormat="0" applyBorder="0" applyAlignment="0" applyProtection="0">
      <alignment vertical="center"/>
    </xf>
    <xf numFmtId="0" fontId="54" fillId="30" borderId="0" applyNumberFormat="0" applyBorder="0" applyAlignment="0" applyProtection="0">
      <alignment vertical="center"/>
    </xf>
    <xf numFmtId="0" fontId="55" fillId="31" borderId="0" applyNumberFormat="0" applyBorder="0" applyAlignment="0" applyProtection="0">
      <alignment vertical="center"/>
    </xf>
    <xf numFmtId="0" fontId="55" fillId="32" borderId="0" applyNumberFormat="0" applyBorder="0" applyAlignment="0" applyProtection="0">
      <alignment vertical="center"/>
    </xf>
    <xf numFmtId="0" fontId="54" fillId="9" borderId="0" applyNumberFormat="0" applyBorder="0" applyAlignment="0" applyProtection="0">
      <alignment vertical="center"/>
    </xf>
    <xf numFmtId="0" fontId="54" fillId="33" borderId="0" applyNumberFormat="0" applyBorder="0" applyAlignment="0" applyProtection="0">
      <alignment vertical="center"/>
    </xf>
    <xf numFmtId="0" fontId="55" fillId="34" borderId="0" applyNumberFormat="0" applyBorder="0" applyAlignment="0" applyProtection="0">
      <alignment vertical="center"/>
    </xf>
    <xf numFmtId="0" fontId="55" fillId="35" borderId="0" applyNumberFormat="0" applyBorder="0" applyAlignment="0" applyProtection="0">
      <alignment vertical="center"/>
    </xf>
    <xf numFmtId="0" fontId="54" fillId="36" borderId="0" applyNumberFormat="0" applyBorder="0" applyAlignment="0" applyProtection="0">
      <alignment vertical="center"/>
    </xf>
    <xf numFmtId="0" fontId="54" fillId="37" borderId="0" applyNumberFormat="0" applyBorder="0" applyAlignment="0" applyProtection="0">
      <alignment vertical="center"/>
    </xf>
    <xf numFmtId="0" fontId="55" fillId="38" borderId="0" applyNumberFormat="0" applyBorder="0" applyAlignment="0" applyProtection="0">
      <alignment vertical="center"/>
    </xf>
    <xf numFmtId="0" fontId="55" fillId="39" borderId="0" applyNumberFormat="0" applyBorder="0" applyAlignment="0" applyProtection="0">
      <alignment vertical="center"/>
    </xf>
    <xf numFmtId="0" fontId="54" fillId="40" borderId="0" applyNumberFormat="0" applyBorder="0" applyAlignment="0" applyProtection="0">
      <alignment vertical="center"/>
    </xf>
    <xf numFmtId="0" fontId="54" fillId="41" borderId="0" applyNumberFormat="0" applyBorder="0" applyAlignment="0" applyProtection="0">
      <alignment vertical="center"/>
    </xf>
    <xf numFmtId="0" fontId="55" fillId="42" borderId="0" applyNumberFormat="0" applyBorder="0" applyAlignment="0" applyProtection="0">
      <alignment vertical="center"/>
    </xf>
    <xf numFmtId="0" fontId="55" fillId="43" borderId="0" applyNumberFormat="0" applyBorder="0" applyAlignment="0" applyProtection="0">
      <alignment vertical="center"/>
    </xf>
    <xf numFmtId="0" fontId="54" fillId="44" borderId="0" applyNumberFormat="0" applyBorder="0" applyAlignment="0" applyProtection="0">
      <alignment vertical="center"/>
    </xf>
    <xf numFmtId="0" fontId="54" fillId="45" borderId="0" applyNumberFormat="0" applyBorder="0" applyAlignment="0" applyProtection="0">
      <alignment vertical="center"/>
    </xf>
    <xf numFmtId="0" fontId="55" fillId="11" borderId="0" applyNumberFormat="0" applyBorder="0" applyAlignment="0" applyProtection="0">
      <alignment vertical="center"/>
    </xf>
    <xf numFmtId="0" fontId="55" fillId="2" borderId="0" applyNumberFormat="0" applyBorder="0" applyAlignment="0" applyProtection="0">
      <alignment vertical="center"/>
    </xf>
    <xf numFmtId="0" fontId="54" fillId="46" borderId="0" applyNumberFormat="0" applyBorder="0" applyAlignment="0" applyProtection="0">
      <alignment vertical="center"/>
    </xf>
    <xf numFmtId="0" fontId="1" fillId="0" borderId="0">
      <protection locked="0"/>
    </xf>
    <xf numFmtId="0" fontId="1" fillId="0" borderId="0">
      <protection locked="0"/>
    </xf>
  </cellStyleXfs>
  <cellXfs count="2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10" fillId="6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/>
    <xf numFmtId="0" fontId="11" fillId="0" borderId="0" xfId="0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49" fontId="14" fillId="3" borderId="4" xfId="0" applyNumberFormat="1" applyFont="1" applyFill="1" applyBorder="1" applyAlignment="1">
      <alignment horizontal="center" vertical="center" wrapText="1"/>
    </xf>
    <xf numFmtId="49" fontId="14" fillId="3" borderId="5" xfId="0" applyNumberFormat="1" applyFont="1" applyFill="1" applyBorder="1" applyAlignment="1">
      <alignment horizontal="center" vertical="center" wrapText="1"/>
    </xf>
    <xf numFmtId="49" fontId="14" fillId="7" borderId="6" xfId="0" applyNumberFormat="1" applyFont="1" applyFill="1" applyBorder="1" applyAlignment="1">
      <alignment horizontal="center" vertical="center" wrapText="1"/>
    </xf>
    <xf numFmtId="49" fontId="14" fillId="7" borderId="7" xfId="0" applyNumberFormat="1" applyFont="1" applyFill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 wrapText="1"/>
    </xf>
    <xf numFmtId="49" fontId="15" fillId="8" borderId="9" xfId="0" applyNumberFormat="1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49" fontId="15" fillId="9" borderId="11" xfId="0" applyNumberFormat="1" applyFont="1" applyFill="1" applyBorder="1" applyAlignment="1">
      <alignment horizontal="center" vertical="center"/>
    </xf>
    <xf numFmtId="0" fontId="1" fillId="10" borderId="12" xfId="0" applyFont="1" applyFill="1" applyBorder="1" applyAlignment="1">
      <alignment horizontal="center" vertical="center"/>
    </xf>
    <xf numFmtId="49" fontId="14" fillId="11" borderId="12" xfId="0" applyNumberFormat="1" applyFont="1" applyFill="1" applyBorder="1" applyAlignment="1">
      <alignment horizontal="center" vertical="center"/>
    </xf>
    <xf numFmtId="49" fontId="14" fillId="11" borderId="13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5" fillId="9" borderId="15" xfId="0" applyNumberFormat="1" applyFont="1" applyFill="1" applyBorder="1" applyAlignment="1">
      <alignment horizontal="center" vertical="center"/>
    </xf>
    <xf numFmtId="49" fontId="14" fillId="7" borderId="14" xfId="0" applyNumberFormat="1" applyFont="1" applyFill="1" applyBorder="1" applyAlignment="1">
      <alignment horizontal="center" vertical="center"/>
    </xf>
    <xf numFmtId="49" fontId="15" fillId="9" borderId="16" xfId="0" applyNumberFormat="1" applyFont="1" applyFill="1" applyBorder="1" applyAlignment="1">
      <alignment horizontal="center" vertical="center"/>
    </xf>
    <xf numFmtId="49" fontId="14" fillId="11" borderId="3" xfId="0" applyNumberFormat="1" applyFont="1" applyFill="1" applyBorder="1" applyAlignment="1">
      <alignment horizontal="center" vertical="center"/>
    </xf>
    <xf numFmtId="49" fontId="14" fillId="0" borderId="17" xfId="0" applyNumberFormat="1" applyFont="1" applyFill="1" applyBorder="1" applyAlignment="1">
      <alignment horizontal="center" vertical="center"/>
    </xf>
    <xf numFmtId="49" fontId="15" fillId="9" borderId="18" xfId="0" applyNumberFormat="1" applyFont="1" applyFill="1" applyBorder="1" applyAlignment="1">
      <alignment horizontal="center" vertical="center"/>
    </xf>
    <xf numFmtId="49" fontId="14" fillId="7" borderId="17" xfId="0" applyNumberFormat="1" applyFont="1" applyFill="1" applyBorder="1" applyAlignment="1">
      <alignment horizontal="center" vertical="center"/>
    </xf>
    <xf numFmtId="49" fontId="15" fillId="9" borderId="19" xfId="0" applyNumberFormat="1" applyFont="1" applyFill="1" applyBorder="1" applyAlignment="1">
      <alignment horizontal="center" vertical="center"/>
    </xf>
    <xf numFmtId="49" fontId="14" fillId="0" borderId="20" xfId="0" applyNumberFormat="1" applyFont="1" applyFill="1" applyBorder="1" applyAlignment="1">
      <alignment horizontal="center" vertical="center"/>
    </xf>
    <xf numFmtId="49" fontId="15" fillId="9" borderId="21" xfId="0" applyNumberFormat="1" applyFont="1" applyFill="1" applyBorder="1" applyAlignment="1">
      <alignment horizontal="center" vertical="center"/>
    </xf>
    <xf numFmtId="49" fontId="14" fillId="7" borderId="20" xfId="0" applyNumberFormat="1" applyFont="1" applyFill="1" applyBorder="1" applyAlignment="1">
      <alignment horizontal="center" vertical="center"/>
    </xf>
    <xf numFmtId="49" fontId="15" fillId="9" borderId="22" xfId="0" applyNumberFormat="1" applyFont="1" applyFill="1" applyBorder="1" applyAlignment="1">
      <alignment horizontal="center" vertical="center"/>
    </xf>
    <xf numFmtId="49" fontId="14" fillId="4" borderId="23" xfId="0" applyNumberFormat="1" applyFont="1" applyFill="1" applyBorder="1" applyAlignment="1">
      <alignment horizontal="center" vertical="center" wrapText="1"/>
    </xf>
    <xf numFmtId="49" fontId="14" fillId="4" borderId="24" xfId="0" applyNumberFormat="1" applyFont="1" applyFill="1" applyBorder="1" applyAlignment="1">
      <alignment horizontal="center" vertical="center"/>
    </xf>
    <xf numFmtId="49" fontId="14" fillId="4" borderId="7" xfId="0" applyNumberFormat="1" applyFont="1" applyFill="1" applyBorder="1" applyAlignment="1">
      <alignment horizontal="center" vertical="center"/>
    </xf>
    <xf numFmtId="49" fontId="15" fillId="4" borderId="16" xfId="0" applyNumberFormat="1" applyFont="1" applyFill="1" applyBorder="1" applyAlignment="1">
      <alignment horizontal="center" vertical="center"/>
    </xf>
    <xf numFmtId="0" fontId="14" fillId="4" borderId="16" xfId="0" applyNumberFormat="1" applyFont="1" applyFill="1" applyBorder="1" applyAlignment="1">
      <alignment horizontal="center" vertical="center"/>
    </xf>
    <xf numFmtId="0" fontId="14" fillId="12" borderId="25" xfId="0" applyNumberFormat="1" applyFont="1" applyFill="1" applyBorder="1" applyAlignment="1">
      <alignment horizontal="center" vertical="center"/>
    </xf>
    <xf numFmtId="0" fontId="14" fillId="13" borderId="2" xfId="0" applyNumberFormat="1" applyFont="1" applyFill="1" applyBorder="1" applyAlignment="1">
      <alignment horizontal="center" vertical="center"/>
    </xf>
    <xf numFmtId="0" fontId="14" fillId="13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/>
    </xf>
    <xf numFmtId="49" fontId="15" fillId="4" borderId="11" xfId="0" applyNumberFormat="1" applyFont="1" applyFill="1" applyBorder="1" applyAlignment="1">
      <alignment horizontal="center" vertical="center"/>
    </xf>
    <xf numFmtId="49" fontId="15" fillId="4" borderId="19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14" borderId="1" xfId="0" applyFont="1" applyFill="1" applyBorder="1" applyAlignment="1">
      <alignment horizontal="center" vertical="center"/>
    </xf>
    <xf numFmtId="0" fontId="17" fillId="0" borderId="26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27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" fillId="0" borderId="1" xfId="50" applyFont="1" applyFill="1" applyBorder="1" applyAlignment="1" applyProtection="1">
      <alignment horizontal="center" vertical="center"/>
    </xf>
    <xf numFmtId="0" fontId="1" fillId="15" borderId="26" xfId="50" applyFont="1" applyFill="1" applyBorder="1" applyAlignment="1" applyProtection="1">
      <alignment horizontal="center" vertical="center"/>
    </xf>
    <xf numFmtId="0" fontId="1" fillId="0" borderId="1" xfId="50" applyFont="1" applyFill="1" applyBorder="1" applyAlignment="1" applyProtection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9" xfId="0" applyFont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6" fillId="16" borderId="4" xfId="0" applyFont="1" applyFill="1" applyBorder="1" applyAlignment="1">
      <alignment horizontal="center" vertical="center"/>
    </xf>
    <xf numFmtId="0" fontId="16" fillId="12" borderId="27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8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49" fontId="18" fillId="0" borderId="1" xfId="0" applyNumberFormat="1" applyFont="1" applyFill="1" applyBorder="1" applyAlignment="1">
      <alignment horizontal="center" vertical="center"/>
    </xf>
    <xf numFmtId="49" fontId="18" fillId="15" borderId="26" xfId="0" applyNumberFormat="1" applyFont="1" applyFill="1" applyBorder="1" applyAlignment="1">
      <alignment horizontal="center" vertical="center"/>
    </xf>
    <xf numFmtId="0" fontId="16" fillId="0" borderId="30" xfId="0" applyFont="1" applyFill="1" applyBorder="1" applyAlignment="1">
      <alignment horizontal="center" vertical="center"/>
    </xf>
    <xf numFmtId="0" fontId="16" fillId="16" borderId="30" xfId="0" applyFont="1" applyFill="1" applyBorder="1" applyAlignment="1">
      <alignment horizontal="center" vertical="center"/>
    </xf>
    <xf numFmtId="0" fontId="16" fillId="12" borderId="1" xfId="0" applyFont="1" applyFill="1" applyBorder="1" applyAlignment="1">
      <alignment horizontal="center" vertical="center"/>
    </xf>
    <xf numFmtId="0" fontId="16" fillId="10" borderId="1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6" fillId="0" borderId="31" xfId="0" applyFont="1" applyBorder="1">
      <alignment vertical="center"/>
    </xf>
    <xf numFmtId="0" fontId="16" fillId="15" borderId="26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6" fillId="12" borderId="30" xfId="0" applyFont="1" applyFill="1" applyBorder="1" applyAlignment="1">
      <alignment horizontal="center" vertical="center"/>
    </xf>
    <xf numFmtId="0" fontId="16" fillId="4" borderId="30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/>
    </xf>
    <xf numFmtId="0" fontId="16" fillId="4" borderId="29" xfId="0" applyFont="1" applyFill="1" applyBorder="1" applyAlignment="1">
      <alignment horizontal="center" vertical="center"/>
    </xf>
    <xf numFmtId="0" fontId="1" fillId="4" borderId="1" xfId="50" applyFont="1" applyFill="1" applyBorder="1" applyAlignment="1" applyProtection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6" fillId="12" borderId="29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/>
    </xf>
    <xf numFmtId="0" fontId="16" fillId="0" borderId="34" xfId="0" applyFont="1" applyBorder="1" applyAlignment="1">
      <alignment horizontal="center" vertical="center"/>
    </xf>
    <xf numFmtId="0" fontId="16" fillId="0" borderId="35" xfId="0" applyFont="1" applyFill="1" applyBorder="1" applyAlignment="1">
      <alignment horizontal="center" vertical="center"/>
    </xf>
    <xf numFmtId="0" fontId="16" fillId="12" borderId="35" xfId="0" applyFont="1" applyFill="1" applyBorder="1" applyAlignment="1">
      <alignment horizontal="center" vertical="center"/>
    </xf>
    <xf numFmtId="0" fontId="16" fillId="12" borderId="33" xfId="0" applyFont="1" applyFill="1" applyBorder="1" applyAlignment="1">
      <alignment horizontal="center" vertical="center"/>
    </xf>
    <xf numFmtId="0" fontId="16" fillId="0" borderId="35" xfId="0" applyFont="1" applyBorder="1" applyAlignment="1">
      <alignment horizontal="center" vertical="center"/>
    </xf>
    <xf numFmtId="0" fontId="0" fillId="0" borderId="0" xfId="0" applyFill="1">
      <alignment vertical="center"/>
    </xf>
    <xf numFmtId="0" fontId="19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0" fontId="16" fillId="17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23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23" fillId="12" borderId="26" xfId="0" applyFont="1" applyFill="1" applyBorder="1" applyAlignment="1">
      <alignment horizontal="center" vertical="center"/>
    </xf>
    <xf numFmtId="0" fontId="23" fillId="12" borderId="17" xfId="0" applyFont="1" applyFill="1" applyBorder="1" applyAlignment="1">
      <alignment horizontal="center" vertical="center"/>
    </xf>
    <xf numFmtId="0" fontId="23" fillId="12" borderId="3" xfId="0" applyFont="1" applyFill="1" applyBorder="1" applyAlignment="1">
      <alignment horizontal="center" vertical="center"/>
    </xf>
    <xf numFmtId="49" fontId="25" fillId="0" borderId="1" xfId="6" applyNumberFormat="1" applyFont="1" applyFill="1" applyBorder="1" applyAlignment="1">
      <alignment horizontal="center" vertical="center"/>
    </xf>
    <xf numFmtId="0" fontId="25" fillId="0" borderId="1" xfId="6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3" fillId="0" borderId="26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49" fontId="23" fillId="12" borderId="20" xfId="0" applyNumberFormat="1" applyFont="1" applyFill="1" applyBorder="1" applyAlignment="1">
      <alignment horizontal="center" vertical="center"/>
    </xf>
    <xf numFmtId="49" fontId="23" fillId="12" borderId="32" xfId="0" applyNumberFormat="1" applyFont="1" applyFill="1" applyBorder="1" applyAlignment="1">
      <alignment vertical="center" wrapText="1"/>
    </xf>
    <xf numFmtId="0" fontId="26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0" fontId="26" fillId="0" borderId="36" xfId="0" applyFont="1" applyFill="1" applyBorder="1" applyAlignment="1">
      <alignment horizontal="center" vertical="center"/>
    </xf>
    <xf numFmtId="0" fontId="26" fillId="0" borderId="37" xfId="0" applyFont="1" applyFill="1" applyBorder="1" applyAlignment="1">
      <alignment horizontal="center" vertical="center"/>
    </xf>
    <xf numFmtId="49" fontId="26" fillId="0" borderId="25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14" xfId="0" applyFont="1" applyFill="1" applyBorder="1" applyAlignment="1">
      <alignment horizontal="center" vertical="center" wrapText="1"/>
    </xf>
    <xf numFmtId="0" fontId="26" fillId="0" borderId="25" xfId="0" applyFont="1" applyFill="1" applyBorder="1" applyAlignment="1">
      <alignment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38" xfId="0" applyNumberFormat="1" applyFont="1" applyFill="1" applyBorder="1" applyAlignment="1">
      <alignment horizontal="center" vertical="center"/>
    </xf>
    <xf numFmtId="0" fontId="26" fillId="0" borderId="39" xfId="0" applyFont="1" applyFill="1" applyBorder="1" applyAlignment="1">
      <alignment horizontal="center" vertical="center"/>
    </xf>
    <xf numFmtId="0" fontId="26" fillId="4" borderId="0" xfId="0" applyFont="1" applyFill="1" applyAlignment="1">
      <alignment horizontal="center" vertical="center"/>
    </xf>
    <xf numFmtId="0" fontId="11" fillId="3" borderId="0" xfId="0" applyFont="1" applyFill="1" applyAlignment="1">
      <alignment horizontal="center" vertical="center"/>
    </xf>
    <xf numFmtId="0" fontId="20" fillId="12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1" fillId="0" borderId="40" xfId="0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/>
    </xf>
    <xf numFmtId="0" fontId="27" fillId="6" borderId="1" xfId="0" applyFont="1" applyFill="1" applyBorder="1" applyAlignment="1">
      <alignment horizontal="center" vertical="center" wrapText="1"/>
    </xf>
    <xf numFmtId="0" fontId="28" fillId="6" borderId="1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11" fillId="3" borderId="1" xfId="0" applyNumberFormat="1" applyFont="1" applyFill="1" applyBorder="1" applyAlignment="1">
      <alignment horizontal="center" vertical="center"/>
    </xf>
    <xf numFmtId="0" fontId="11" fillId="3" borderId="26" xfId="0" applyNumberFormat="1" applyFont="1" applyFill="1" applyBorder="1" applyAlignment="1">
      <alignment horizontal="center" vertical="center"/>
    </xf>
    <xf numFmtId="0" fontId="27" fillId="0" borderId="41" xfId="0" applyFont="1" applyFill="1" applyBorder="1" applyAlignment="1">
      <alignment horizontal="center" vertical="center" wrapText="1"/>
    </xf>
    <xf numFmtId="176" fontId="11" fillId="6" borderId="0" xfId="0" applyNumberFormat="1" applyFont="1" applyFill="1" applyAlignment="1">
      <alignment horizontal="center" vertical="center"/>
    </xf>
    <xf numFmtId="176" fontId="11" fillId="0" borderId="0" xfId="0" applyNumberFormat="1" applyFont="1" applyFill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/>
    </xf>
    <xf numFmtId="0" fontId="29" fillId="3" borderId="2" xfId="0" applyFont="1" applyFill="1" applyBorder="1" applyAlignment="1">
      <alignment horizontal="center" vertical="center" wrapText="1"/>
    </xf>
    <xf numFmtId="0" fontId="27" fillId="3" borderId="2" xfId="0" applyFont="1" applyFill="1" applyBorder="1" applyAlignment="1">
      <alignment horizontal="center" vertical="center" wrapText="1"/>
    </xf>
    <xf numFmtId="0" fontId="24" fillId="4" borderId="1" xfId="0" applyNumberFormat="1" applyFont="1" applyFill="1" applyBorder="1" applyAlignment="1">
      <alignment horizontal="center" vertical="center"/>
    </xf>
    <xf numFmtId="0" fontId="24" fillId="4" borderId="3" xfId="0" applyNumberFormat="1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22" fillId="3" borderId="1" xfId="0" applyNumberFormat="1" applyFont="1" applyFill="1" applyBorder="1" applyAlignment="1">
      <alignment horizontal="center" vertical="center"/>
    </xf>
    <xf numFmtId="49" fontId="11" fillId="3" borderId="1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/>
    </xf>
    <xf numFmtId="0" fontId="1" fillId="0" borderId="1" xfId="49" applyFont="1" applyFill="1" applyBorder="1" applyAlignment="1" applyProtection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49" fontId="31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1" fillId="10" borderId="1" xfId="50" applyFont="1" applyFill="1" applyBorder="1" applyAlignment="1" applyProtection="1">
      <alignment horizontal="center" vertical="center"/>
    </xf>
    <xf numFmtId="0" fontId="1" fillId="12" borderId="1" xfId="50" applyFont="1" applyFill="1" applyBorder="1" applyAlignment="1" applyProtection="1">
      <alignment horizontal="center" vertical="center"/>
    </xf>
    <xf numFmtId="0" fontId="1" fillId="16" borderId="1" xfId="50" applyFont="1" applyFill="1" applyBorder="1" applyAlignment="1" applyProtection="1">
      <alignment horizontal="center" vertical="center"/>
    </xf>
    <xf numFmtId="49" fontId="18" fillId="16" borderId="1" xfId="0" applyNumberFormat="1" applyFont="1" applyFill="1" applyBorder="1" applyAlignment="1">
      <alignment horizontal="center" vertical="center"/>
    </xf>
    <xf numFmtId="0" fontId="1" fillId="12" borderId="1" xfId="49" applyFont="1" applyFill="1" applyBorder="1" applyAlignment="1" applyProtection="1">
      <alignment horizontal="center" vertical="center"/>
    </xf>
    <xf numFmtId="0" fontId="1" fillId="12" borderId="1" xfId="0" applyFont="1" applyFill="1" applyBorder="1" applyAlignment="1">
      <alignment horizontal="center" vertical="center"/>
    </xf>
    <xf numFmtId="0" fontId="16" fillId="16" borderId="1" xfId="0" applyFont="1" applyFill="1" applyBorder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8" fillId="18" borderId="0" xfId="0" applyFont="1" applyFill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176" fontId="1" fillId="6" borderId="2" xfId="0" applyNumberFormat="1" applyFont="1" applyFill="1" applyBorder="1" applyAlignment="1">
      <alignment horizontal="center" vertical="center"/>
    </xf>
    <xf numFmtId="176" fontId="1" fillId="6" borderId="38" xfId="0" applyNumberFormat="1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176" fontId="1" fillId="6" borderId="1" xfId="0" applyNumberFormat="1" applyFont="1" applyFill="1" applyBorder="1" applyAlignment="1">
      <alignment horizontal="center" vertical="center"/>
    </xf>
    <xf numFmtId="176" fontId="1" fillId="6" borderId="26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49" fontId="36" fillId="0" borderId="0" xfId="0" applyNumberFormat="1" applyFont="1" applyFill="1" applyAlignment="1">
      <alignment horizontal="center" vertical="center" wrapText="1"/>
    </xf>
    <xf numFmtId="49" fontId="36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1" fillId="0" borderId="2" xfId="0" applyFont="1" applyFill="1" applyBorder="1" applyAlignment="1" quotePrefix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" xfId="49"/>
    <cellStyle name="常规 4 2" xfId="50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numFmt numFmtId="0" formatCode="General"/>
      <fill>
        <patternFill patternType="solid">
          <bgColor rgb="FF00B0F0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tyles" Target="styles.xml"/><Relationship Id="rId11" Type="http://schemas.openxmlformats.org/officeDocument/2006/relationships/sharedStrings" Target="sharedString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39"/>
  <sheetViews>
    <sheetView topLeftCell="A24" workbookViewId="0">
      <selection activeCell="O22" sqref="O22"/>
    </sheetView>
  </sheetViews>
  <sheetFormatPr defaultColWidth="9" defaultRowHeight="13.5"/>
  <cols>
    <col min="1" max="1" width="7.375" style="146" customWidth="1"/>
    <col min="2" max="2" width="12.375" style="146" customWidth="1"/>
    <col min="3" max="3" width="16.5" style="146" customWidth="1"/>
    <col min="4" max="9" width="14.25" style="146" customWidth="1"/>
    <col min="10" max="10" width="12.25" style="146" customWidth="1"/>
    <col min="11" max="11" width="9.875" style="146" customWidth="1"/>
    <col min="12" max="12" width="11.5" style="146" customWidth="1"/>
    <col min="13" max="16384" width="9" style="146"/>
  </cols>
  <sheetData>
    <row r="1" ht="31" customHeight="1" spans="1:13">
      <c r="A1" s="223" t="s">
        <v>0</v>
      </c>
      <c r="B1" s="224" t="s">
        <v>1</v>
      </c>
      <c r="C1" s="224" t="s">
        <v>2</v>
      </c>
      <c r="D1" s="224" t="s">
        <v>3</v>
      </c>
      <c r="E1" s="224" t="s">
        <v>4</v>
      </c>
      <c r="F1" s="224" t="s">
        <v>5</v>
      </c>
      <c r="G1" s="224" t="s">
        <v>6</v>
      </c>
      <c r="H1" s="224" t="s">
        <v>7</v>
      </c>
      <c r="I1" s="224" t="s">
        <v>8</v>
      </c>
      <c r="J1" s="224" t="s">
        <v>9</v>
      </c>
      <c r="K1" s="224" t="s">
        <v>10</v>
      </c>
      <c r="L1" s="146" t="s">
        <v>11</v>
      </c>
    </row>
    <row r="2" ht="31" customHeight="1" spans="1:13">
      <c r="A2" s="225" t="s">
        <v>12</v>
      </c>
      <c r="B2" s="226" t="s">
        <v>13</v>
      </c>
      <c r="C2" s="224" t="s">
        <v>14</v>
      </c>
      <c r="D2" s="224"/>
      <c r="E2" s="224"/>
      <c r="F2" s="224"/>
      <c r="G2" s="224"/>
      <c r="H2" s="224"/>
      <c r="I2" s="224"/>
    </row>
    <row r="3" spans="1:13">
      <c r="A3" s="146">
        <v>20</v>
      </c>
      <c r="B3" s="146" t="s">
        <v>15</v>
      </c>
      <c r="C3" s="146" t="s">
        <v>16</v>
      </c>
      <c r="D3" s="146" t="s">
        <v>17</v>
      </c>
      <c r="E3" s="161" t="s">
        <v>18</v>
      </c>
      <c r="F3" s="146" t="s">
        <v>19</v>
      </c>
      <c r="G3" s="146" t="s">
        <v>20</v>
      </c>
      <c r="H3" s="146" t="s">
        <v>21</v>
      </c>
      <c r="I3" s="146" t="s">
        <v>22</v>
      </c>
      <c r="J3" s="146" t="s">
        <v>23</v>
      </c>
      <c r="K3" s="146" t="s">
        <v>24</v>
      </c>
      <c r="L3" s="146" t="s">
        <v>25</v>
      </c>
      <c r="M3" s="146" t="s">
        <v>26</v>
      </c>
    </row>
    <row r="4" spans="1:13">
      <c r="A4" s="146">
        <v>21</v>
      </c>
      <c r="B4" s="146" t="s">
        <v>27</v>
      </c>
      <c r="C4" s="146" t="s">
        <v>28</v>
      </c>
      <c r="D4" s="146" t="s">
        <v>17</v>
      </c>
      <c r="E4" s="161" t="s">
        <v>18</v>
      </c>
      <c r="F4" s="146" t="s">
        <v>19</v>
      </c>
      <c r="G4" s="146" t="s">
        <v>20</v>
      </c>
      <c r="H4" s="146" t="s">
        <v>21</v>
      </c>
      <c r="I4" s="146" t="s">
        <v>22</v>
      </c>
      <c r="J4" s="146" t="s">
        <v>23</v>
      </c>
      <c r="K4" s="146" t="s">
        <v>24</v>
      </c>
      <c r="L4" s="146" t="s">
        <v>25</v>
      </c>
      <c r="M4" s="161" t="s">
        <v>18</v>
      </c>
    </row>
    <row r="5" spans="1:13">
      <c r="A5" s="146">
        <v>22</v>
      </c>
      <c r="B5" s="146" t="s">
        <v>29</v>
      </c>
      <c r="C5" s="146" t="s">
        <v>30</v>
      </c>
      <c r="D5" s="146" t="s">
        <v>17</v>
      </c>
      <c r="E5" s="161" t="s">
        <v>18</v>
      </c>
      <c r="F5" s="146" t="s">
        <v>19</v>
      </c>
      <c r="G5" s="146" t="s">
        <v>20</v>
      </c>
      <c r="H5" s="146" t="s">
        <v>21</v>
      </c>
      <c r="I5" s="146" t="s">
        <v>22</v>
      </c>
      <c r="J5" s="146" t="s">
        <v>23</v>
      </c>
      <c r="K5" s="146" t="s">
        <v>24</v>
      </c>
      <c r="L5" s="146" t="s">
        <v>25</v>
      </c>
      <c r="M5" s="161" t="s">
        <v>18</v>
      </c>
    </row>
    <row r="6" spans="1:13">
      <c r="A6" s="146">
        <v>23</v>
      </c>
      <c r="B6" s="146" t="s">
        <v>31</v>
      </c>
      <c r="C6" s="146" t="s">
        <v>32</v>
      </c>
      <c r="D6" s="146" t="s">
        <v>17</v>
      </c>
      <c r="E6" s="161" t="s">
        <v>18</v>
      </c>
      <c r="F6" s="146" t="s">
        <v>19</v>
      </c>
      <c r="G6" s="146" t="s">
        <v>20</v>
      </c>
      <c r="H6" s="146" t="s">
        <v>21</v>
      </c>
      <c r="I6" s="146" t="s">
        <v>22</v>
      </c>
      <c r="J6" s="146" t="s">
        <v>23</v>
      </c>
      <c r="K6" s="146" t="s">
        <v>24</v>
      </c>
      <c r="L6" s="146" t="s">
        <v>25</v>
      </c>
      <c r="M6" s="161" t="s">
        <v>18</v>
      </c>
    </row>
    <row r="7" spans="1:13">
      <c r="A7" s="146">
        <v>24</v>
      </c>
      <c r="B7" s="146" t="s">
        <v>33</v>
      </c>
      <c r="C7" s="146" t="s">
        <v>34</v>
      </c>
      <c r="D7" s="146" t="s">
        <v>17</v>
      </c>
      <c r="E7" s="161" t="s">
        <v>18</v>
      </c>
      <c r="F7" s="146" t="s">
        <v>19</v>
      </c>
      <c r="G7" s="146" t="s">
        <v>20</v>
      </c>
      <c r="H7" s="146" t="s">
        <v>21</v>
      </c>
      <c r="I7" s="146" t="s">
        <v>22</v>
      </c>
      <c r="J7" s="146" t="s">
        <v>23</v>
      </c>
      <c r="K7" s="146" t="s">
        <v>24</v>
      </c>
      <c r="L7" s="146" t="s">
        <v>25</v>
      </c>
      <c r="M7" s="161" t="s">
        <v>18</v>
      </c>
    </row>
    <row r="8" spans="1:13">
      <c r="A8" s="146">
        <v>25</v>
      </c>
      <c r="B8" s="146" t="s">
        <v>35</v>
      </c>
      <c r="C8" s="146" t="s">
        <v>36</v>
      </c>
      <c r="D8" s="146" t="s">
        <v>17</v>
      </c>
      <c r="E8" s="161" t="s">
        <v>18</v>
      </c>
      <c r="F8" s="146" t="s">
        <v>19</v>
      </c>
      <c r="G8" s="146" t="s">
        <v>20</v>
      </c>
      <c r="H8" s="146" t="s">
        <v>21</v>
      </c>
      <c r="I8" s="146" t="s">
        <v>22</v>
      </c>
      <c r="J8" s="146" t="s">
        <v>23</v>
      </c>
      <c r="K8" s="146" t="s">
        <v>24</v>
      </c>
      <c r="L8" s="146" t="s">
        <v>25</v>
      </c>
      <c r="M8" s="161" t="s">
        <v>18</v>
      </c>
    </row>
    <row r="9" spans="1:13">
      <c r="A9" s="146">
        <v>26</v>
      </c>
      <c r="B9" s="146" t="s">
        <v>37</v>
      </c>
      <c r="C9" s="146" t="s">
        <v>38</v>
      </c>
      <c r="D9" s="146" t="s">
        <v>17</v>
      </c>
      <c r="E9" s="161" t="s">
        <v>18</v>
      </c>
      <c r="F9" s="146" t="s">
        <v>19</v>
      </c>
      <c r="G9" s="146" t="s">
        <v>20</v>
      </c>
      <c r="H9" s="146" t="s">
        <v>21</v>
      </c>
      <c r="I9" s="146" t="s">
        <v>22</v>
      </c>
      <c r="J9" s="146" t="s">
        <v>23</v>
      </c>
      <c r="K9" s="146" t="s">
        <v>24</v>
      </c>
      <c r="L9" s="146" t="s">
        <v>25</v>
      </c>
      <c r="M9" s="161" t="s">
        <v>18</v>
      </c>
    </row>
    <row r="10" spans="1:13">
      <c r="A10" s="146">
        <v>27</v>
      </c>
      <c r="B10" s="146" t="s">
        <v>39</v>
      </c>
      <c r="C10" s="146" t="s">
        <v>40</v>
      </c>
      <c r="D10" s="146" t="s">
        <v>17</v>
      </c>
      <c r="E10" s="161" t="s">
        <v>18</v>
      </c>
      <c r="F10" s="146" t="s">
        <v>19</v>
      </c>
      <c r="G10" s="146" t="s">
        <v>20</v>
      </c>
      <c r="H10" s="146" t="s">
        <v>21</v>
      </c>
      <c r="I10" s="146" t="s">
        <v>22</v>
      </c>
      <c r="J10" s="146" t="s">
        <v>23</v>
      </c>
      <c r="K10" s="146" t="s">
        <v>24</v>
      </c>
      <c r="L10" s="146" t="s">
        <v>25</v>
      </c>
      <c r="M10" s="161" t="s">
        <v>18</v>
      </c>
    </row>
    <row r="11" spans="1:13">
      <c r="A11" s="146">
        <v>28</v>
      </c>
      <c r="B11" s="146" t="s">
        <v>41</v>
      </c>
      <c r="C11" s="146" t="s">
        <v>42</v>
      </c>
      <c r="D11" s="146" t="s">
        <v>17</v>
      </c>
      <c r="E11" s="161" t="s">
        <v>18</v>
      </c>
      <c r="F11" s="146" t="s">
        <v>19</v>
      </c>
      <c r="G11" s="146" t="s">
        <v>20</v>
      </c>
      <c r="H11" s="146" t="s">
        <v>21</v>
      </c>
      <c r="I11" s="146" t="s">
        <v>22</v>
      </c>
      <c r="J11" s="146" t="s">
        <v>23</v>
      </c>
      <c r="K11" s="146" t="s">
        <v>24</v>
      </c>
      <c r="L11" s="146" t="s">
        <v>25</v>
      </c>
      <c r="M11" s="161" t="s">
        <v>18</v>
      </c>
    </row>
    <row r="12" spans="1:13">
      <c r="A12" s="146">
        <v>29</v>
      </c>
      <c r="B12" s="146" t="s">
        <v>43</v>
      </c>
      <c r="C12" s="146" t="s">
        <v>44</v>
      </c>
      <c r="D12" s="146" t="s">
        <v>17</v>
      </c>
      <c r="E12" s="161" t="s">
        <v>18</v>
      </c>
      <c r="F12" s="146" t="s">
        <v>19</v>
      </c>
      <c r="G12" s="146" t="s">
        <v>20</v>
      </c>
      <c r="H12" s="146" t="s">
        <v>21</v>
      </c>
      <c r="I12" s="146" t="s">
        <v>22</v>
      </c>
      <c r="J12" s="146" t="s">
        <v>23</v>
      </c>
      <c r="K12" s="146" t="s">
        <v>24</v>
      </c>
      <c r="L12" s="146" t="s">
        <v>25</v>
      </c>
      <c r="M12" s="161" t="s">
        <v>18</v>
      </c>
    </row>
    <row r="14" ht="27" spans="1:13">
      <c r="A14" s="223" t="s">
        <v>0</v>
      </c>
      <c r="B14" s="224" t="s">
        <v>1</v>
      </c>
      <c r="C14" s="224" t="s">
        <v>2</v>
      </c>
      <c r="D14" s="224" t="s">
        <v>45</v>
      </c>
      <c r="E14" s="224" t="s">
        <v>46</v>
      </c>
      <c r="F14" s="224" t="s">
        <v>47</v>
      </c>
    </row>
    <row r="15" spans="1:13">
      <c r="A15" s="146">
        <v>30</v>
      </c>
      <c r="B15" s="146" t="s">
        <v>48</v>
      </c>
      <c r="C15" s="146" t="s">
        <v>16</v>
      </c>
      <c r="D15" s="146" t="s">
        <v>49</v>
      </c>
      <c r="E15" s="146" t="s">
        <v>50</v>
      </c>
      <c r="F15" s="146" t="s">
        <v>51</v>
      </c>
      <c r="G15" s="146" t="s">
        <v>26</v>
      </c>
    </row>
    <row r="16" spans="1:13">
      <c r="A16" s="146">
        <v>31</v>
      </c>
      <c r="B16" s="146" t="s">
        <v>52</v>
      </c>
      <c r="C16" s="146" t="s">
        <v>28</v>
      </c>
      <c r="D16" s="146" t="s">
        <v>49</v>
      </c>
      <c r="E16" s="146" t="s">
        <v>50</v>
      </c>
      <c r="F16" s="146" t="s">
        <v>51</v>
      </c>
      <c r="G16" s="161" t="s">
        <v>18</v>
      </c>
    </row>
    <row r="17" spans="1:9">
      <c r="A17" s="146">
        <v>32</v>
      </c>
      <c r="B17" s="146" t="s">
        <v>53</v>
      </c>
      <c r="C17" s="146" t="s">
        <v>30</v>
      </c>
      <c r="D17" s="146" t="s">
        <v>49</v>
      </c>
      <c r="E17" s="146" t="s">
        <v>50</v>
      </c>
      <c r="F17" s="146" t="s">
        <v>51</v>
      </c>
      <c r="G17" s="161" t="s">
        <v>18</v>
      </c>
    </row>
    <row r="18" spans="1:9">
      <c r="A18" s="146">
        <v>33</v>
      </c>
      <c r="B18" s="146" t="s">
        <v>54</v>
      </c>
      <c r="C18" s="146" t="s">
        <v>32</v>
      </c>
      <c r="D18" s="146" t="s">
        <v>49</v>
      </c>
      <c r="E18" s="146" t="s">
        <v>50</v>
      </c>
      <c r="F18" s="146" t="s">
        <v>51</v>
      </c>
      <c r="G18" s="161" t="s">
        <v>18</v>
      </c>
    </row>
    <row r="19" spans="1:9">
      <c r="A19" s="146">
        <v>34</v>
      </c>
      <c r="B19" s="146" t="s">
        <v>55</v>
      </c>
      <c r="C19" s="146" t="s">
        <v>34</v>
      </c>
      <c r="D19" s="146" t="s">
        <v>49</v>
      </c>
      <c r="E19" s="146" t="s">
        <v>50</v>
      </c>
      <c r="F19" s="146" t="s">
        <v>51</v>
      </c>
      <c r="G19" s="161" t="s">
        <v>18</v>
      </c>
    </row>
    <row r="20" spans="1:9">
      <c r="A20" s="146">
        <v>35</v>
      </c>
      <c r="B20" s="146" t="s">
        <v>56</v>
      </c>
      <c r="C20" s="146" t="s">
        <v>36</v>
      </c>
      <c r="D20" s="146" t="s">
        <v>49</v>
      </c>
      <c r="E20" s="146" t="s">
        <v>50</v>
      </c>
      <c r="F20" s="146" t="s">
        <v>51</v>
      </c>
      <c r="G20" s="161" t="s">
        <v>18</v>
      </c>
    </row>
    <row r="21" spans="1:9">
      <c r="A21" s="146">
        <v>36</v>
      </c>
      <c r="B21" s="146" t="s">
        <v>57</v>
      </c>
      <c r="C21" s="146" t="s">
        <v>38</v>
      </c>
      <c r="D21" s="146" t="s">
        <v>49</v>
      </c>
      <c r="E21" s="146" t="s">
        <v>50</v>
      </c>
      <c r="F21" s="146" t="s">
        <v>51</v>
      </c>
      <c r="G21" s="161" t="s">
        <v>18</v>
      </c>
    </row>
    <row r="22" spans="1:9">
      <c r="A22" s="146">
        <v>37</v>
      </c>
      <c r="B22" s="146" t="s">
        <v>58</v>
      </c>
      <c r="C22" s="146" t="s">
        <v>40</v>
      </c>
      <c r="D22" s="146" t="s">
        <v>49</v>
      </c>
      <c r="E22" s="146" t="s">
        <v>50</v>
      </c>
      <c r="F22" s="146" t="s">
        <v>51</v>
      </c>
      <c r="G22" s="161" t="s">
        <v>18</v>
      </c>
    </row>
    <row r="23" spans="1:9">
      <c r="A23" s="146">
        <v>38</v>
      </c>
      <c r="B23" s="146" t="s">
        <v>59</v>
      </c>
      <c r="C23" s="146" t="s">
        <v>42</v>
      </c>
      <c r="D23" s="146" t="s">
        <v>49</v>
      </c>
      <c r="E23" s="146" t="s">
        <v>50</v>
      </c>
      <c r="F23" s="146" t="s">
        <v>51</v>
      </c>
      <c r="G23" s="161" t="s">
        <v>18</v>
      </c>
    </row>
    <row r="24" spans="1:9">
      <c r="A24" s="146">
        <v>39</v>
      </c>
      <c r="B24" s="146" t="s">
        <v>60</v>
      </c>
      <c r="C24" s="146" t="s">
        <v>44</v>
      </c>
      <c r="D24" s="146" t="s">
        <v>49</v>
      </c>
      <c r="E24" s="146" t="s">
        <v>50</v>
      </c>
      <c r="F24" s="146" t="s">
        <v>51</v>
      </c>
      <c r="G24" s="161" t="s">
        <v>18</v>
      </c>
    </row>
    <row r="26" spans="1:9">
      <c r="B26" s="146" t="s">
        <v>61</v>
      </c>
      <c r="E26" s="146" t="s">
        <v>62</v>
      </c>
      <c r="G26" s="146" t="s">
        <v>63</v>
      </c>
      <c r="I26" s="146" t="s">
        <v>64</v>
      </c>
    </row>
    <row r="27" ht="14.25" spans="1:9">
      <c r="B27" s="121">
        <v>1</v>
      </c>
      <c r="C27" s="121">
        <v>32832</v>
      </c>
      <c r="D27" s="121" t="str">
        <f t="shared" ref="D27:D36" si="0">DEC2HEX(C27)</f>
        <v>8040</v>
      </c>
      <c r="E27" s="146">
        <f t="shared" ref="E27:E36" si="1">C27+8208</f>
        <v>41040</v>
      </c>
      <c r="F27" s="121" t="str">
        <f t="shared" ref="F27:F36" si="2">DEC2HEX(E27)</f>
        <v>A050</v>
      </c>
      <c r="G27" s="146" t="s">
        <v>65</v>
      </c>
      <c r="H27" s="146" t="s">
        <v>26</v>
      </c>
      <c r="I27" s="146" t="s">
        <v>66</v>
      </c>
    </row>
    <row r="28" ht="14.25" spans="1:9">
      <c r="B28" s="121">
        <v>2</v>
      </c>
      <c r="C28" s="121">
        <f t="shared" ref="C28:C36" si="3">C27+384</f>
        <v>33216</v>
      </c>
      <c r="D28" s="121" t="str">
        <f t="shared" si="0"/>
        <v>81C0</v>
      </c>
      <c r="E28" s="146">
        <f t="shared" si="1"/>
        <v>41424</v>
      </c>
      <c r="F28" s="121" t="str">
        <f t="shared" si="2"/>
        <v>A1D0</v>
      </c>
      <c r="G28" s="146" t="s">
        <v>67</v>
      </c>
      <c r="H28" s="161" t="s">
        <v>18</v>
      </c>
    </row>
    <row r="29" ht="14.25" spans="1:9">
      <c r="B29" s="121">
        <v>3</v>
      </c>
      <c r="C29" s="121">
        <f t="shared" si="3"/>
        <v>33600</v>
      </c>
      <c r="D29" s="121" t="str">
        <f t="shared" si="0"/>
        <v>8340</v>
      </c>
      <c r="E29" s="146">
        <f t="shared" si="1"/>
        <v>41808</v>
      </c>
      <c r="F29" s="121" t="str">
        <f t="shared" si="2"/>
        <v>A350</v>
      </c>
      <c r="G29" s="146" t="s">
        <v>68</v>
      </c>
      <c r="H29" s="161" t="s">
        <v>18</v>
      </c>
    </row>
    <row r="30" ht="14.25" spans="1:9">
      <c r="B30" s="121">
        <v>4</v>
      </c>
      <c r="C30" s="121">
        <f t="shared" si="3"/>
        <v>33984</v>
      </c>
      <c r="D30" s="121" t="str">
        <f t="shared" si="0"/>
        <v>84C0</v>
      </c>
      <c r="E30" s="146">
        <f t="shared" si="1"/>
        <v>42192</v>
      </c>
      <c r="F30" s="121" t="str">
        <f t="shared" si="2"/>
        <v>A4D0</v>
      </c>
      <c r="G30" s="146" t="s">
        <v>69</v>
      </c>
      <c r="H30" s="161" t="s">
        <v>18</v>
      </c>
    </row>
    <row r="31" ht="14.25" spans="1:9">
      <c r="B31" s="121">
        <v>5</v>
      </c>
      <c r="C31" s="121">
        <f t="shared" si="3"/>
        <v>34368</v>
      </c>
      <c r="D31" s="121" t="str">
        <f t="shared" si="0"/>
        <v>8640</v>
      </c>
      <c r="E31" s="146">
        <f t="shared" si="1"/>
        <v>42576</v>
      </c>
      <c r="F31" s="121" t="str">
        <f t="shared" si="2"/>
        <v>A650</v>
      </c>
      <c r="G31" s="146" t="s">
        <v>70</v>
      </c>
      <c r="H31" s="161" t="s">
        <v>18</v>
      </c>
    </row>
    <row r="32" ht="14.25" spans="1:9">
      <c r="B32" s="121">
        <v>6</v>
      </c>
      <c r="C32" s="121">
        <f t="shared" si="3"/>
        <v>34752</v>
      </c>
      <c r="D32" s="121" t="str">
        <f t="shared" si="0"/>
        <v>87C0</v>
      </c>
      <c r="E32" s="146">
        <f t="shared" si="1"/>
        <v>42960</v>
      </c>
      <c r="F32" s="121" t="str">
        <f t="shared" si="2"/>
        <v>A7D0</v>
      </c>
      <c r="G32" s="146" t="s">
        <v>71</v>
      </c>
      <c r="H32" s="161" t="s">
        <v>18</v>
      </c>
    </row>
    <row r="33" ht="14.25" spans="2:8">
      <c r="B33" s="121">
        <v>7</v>
      </c>
      <c r="C33" s="121">
        <f t="shared" si="3"/>
        <v>35136</v>
      </c>
      <c r="D33" s="121" t="str">
        <f t="shared" si="0"/>
        <v>8940</v>
      </c>
      <c r="E33" s="146">
        <f t="shared" si="1"/>
        <v>43344</v>
      </c>
      <c r="F33" s="121" t="str">
        <f t="shared" si="2"/>
        <v>A950</v>
      </c>
      <c r="G33" s="146" t="s">
        <v>72</v>
      </c>
      <c r="H33" s="161" t="s">
        <v>18</v>
      </c>
    </row>
    <row r="34" ht="14.25" spans="2:8">
      <c r="B34" s="121">
        <v>8</v>
      </c>
      <c r="C34" s="121">
        <f t="shared" si="3"/>
        <v>35520</v>
      </c>
      <c r="D34" s="121" t="str">
        <f t="shared" si="0"/>
        <v>8AC0</v>
      </c>
      <c r="E34" s="146">
        <f t="shared" si="1"/>
        <v>43728</v>
      </c>
      <c r="F34" s="121" t="str">
        <f t="shared" si="2"/>
        <v>AAD0</v>
      </c>
      <c r="G34" s="146" t="s">
        <v>73</v>
      </c>
      <c r="H34" s="161" t="s">
        <v>18</v>
      </c>
    </row>
    <row r="35" ht="14.25" spans="2:8">
      <c r="B35" s="121">
        <v>9</v>
      </c>
      <c r="C35" s="121">
        <f t="shared" si="3"/>
        <v>35904</v>
      </c>
      <c r="D35" s="121" t="str">
        <f t="shared" si="0"/>
        <v>8C40</v>
      </c>
      <c r="E35" s="146">
        <f t="shared" si="1"/>
        <v>44112</v>
      </c>
      <c r="F35" s="121" t="str">
        <f t="shared" si="2"/>
        <v>AC50</v>
      </c>
      <c r="G35" s="146" t="s">
        <v>74</v>
      </c>
      <c r="H35" s="161" t="s">
        <v>18</v>
      </c>
    </row>
    <row r="36" ht="14.25" spans="2:8">
      <c r="B36" s="121">
        <v>10</v>
      </c>
      <c r="C36" s="121">
        <f t="shared" si="3"/>
        <v>36288</v>
      </c>
      <c r="D36" s="121" t="str">
        <f t="shared" si="0"/>
        <v>8DC0</v>
      </c>
      <c r="E36" s="146">
        <f t="shared" si="1"/>
        <v>44496</v>
      </c>
      <c r="F36" s="121" t="str">
        <f t="shared" si="2"/>
        <v>ADD0</v>
      </c>
      <c r="G36" s="146" t="s">
        <v>75</v>
      </c>
      <c r="H36" s="161" t="s">
        <v>18</v>
      </c>
    </row>
    <row r="38" spans="2:8">
      <c r="B38" s="146" t="s">
        <v>76</v>
      </c>
      <c r="C38" s="146" t="s">
        <v>77</v>
      </c>
    </row>
    <row r="39" spans="2:8">
      <c r="B39" s="146" t="s">
        <v>78</v>
      </c>
      <c r="C39" s="146" t="s">
        <v>79</v>
      </c>
    </row>
  </sheetData>
  <mergeCells count="3">
    <mergeCell ref="C2:I2"/>
    <mergeCell ref="B26:D26"/>
    <mergeCell ref="E26:F2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tabColor rgb="FFFF0000"/>
  </sheetPr>
  <dimension ref="A1:Q2179"/>
  <sheetViews>
    <sheetView zoomScale="90" zoomScaleNormal="90" workbookViewId="0">
      <selection activeCell="T22" sqref="T22"/>
    </sheetView>
  </sheetViews>
  <sheetFormatPr defaultColWidth="9" defaultRowHeight="14.25"/>
  <cols>
    <col min="1" max="1" width="9" style="206"/>
    <col min="2" max="2" width="9" style="207"/>
    <col min="3" max="12" width="8.125" style="121" customWidth="1"/>
    <col min="13" max="14" width="9" style="206" hidden="1" customWidth="1"/>
    <col min="15" max="15" width="16.8083333333333" style="207" customWidth="1"/>
    <col min="16" max="16" width="7.075" style="207" customWidth="1"/>
    <col min="17" max="17" width="6.1" style="207" customWidth="1"/>
    <col min="18" max="16384" width="9" style="206"/>
  </cols>
  <sheetData>
    <row r="1" ht="22.5" spans="1:17">
      <c r="A1" s="208"/>
      <c r="B1" s="208"/>
      <c r="C1" s="209" t="s">
        <v>80</v>
      </c>
      <c r="D1" s="210"/>
      <c r="E1" s="210"/>
      <c r="F1" s="210"/>
      <c r="G1" s="210"/>
      <c r="H1" s="210"/>
      <c r="I1" s="210"/>
      <c r="J1" s="210"/>
      <c r="K1" s="210"/>
      <c r="L1" s="210"/>
      <c r="M1" s="210"/>
      <c r="N1" s="210"/>
      <c r="O1" s="211" t="s">
        <v>20</v>
      </c>
      <c r="P1" s="211" t="s">
        <v>81</v>
      </c>
      <c r="Q1" s="211"/>
    </row>
    <row r="2" s="206" customFormat="1" ht="21" customHeight="1" spans="1:17">
      <c r="A2" s="212" t="s">
        <v>82</v>
      </c>
      <c r="B2" s="212" t="s">
        <v>83</v>
      </c>
      <c r="C2" s="213" t="s">
        <v>84</v>
      </c>
      <c r="D2" s="214" t="s">
        <v>85</v>
      </c>
      <c r="E2" s="150" t="s">
        <v>86</v>
      </c>
      <c r="F2" s="150" t="s">
        <v>87</v>
      </c>
      <c r="G2" s="150" t="s">
        <v>88</v>
      </c>
      <c r="H2" s="214" t="s">
        <v>89</v>
      </c>
      <c r="I2" s="150" t="s">
        <v>86</v>
      </c>
      <c r="J2" s="150" t="s">
        <v>87</v>
      </c>
      <c r="K2" s="150" t="s">
        <v>88</v>
      </c>
      <c r="L2" s="141" t="s">
        <v>90</v>
      </c>
      <c r="M2" s="215" t="s">
        <v>91</v>
      </c>
      <c r="N2" s="215"/>
      <c r="O2" s="207"/>
      <c r="P2" s="3" t="s">
        <v>89</v>
      </c>
      <c r="Q2" s="3" t="s">
        <v>82</v>
      </c>
    </row>
    <row r="3" s="206" customFormat="1" spans="1:17">
      <c r="A3" s="3">
        <v>1</v>
      </c>
      <c r="B3" s="3" t="s">
        <v>92</v>
      </c>
      <c r="C3" s="132">
        <v>88</v>
      </c>
      <c r="D3" s="132">
        <v>2</v>
      </c>
      <c r="E3" s="132">
        <v>1</v>
      </c>
      <c r="F3" s="132">
        <v>2</v>
      </c>
      <c r="G3" s="132"/>
      <c r="H3" s="166">
        <f t="shared" ref="H3:H66" si="0">C3</f>
        <v>88</v>
      </c>
      <c r="I3" s="166">
        <f t="shared" ref="I3:I66" si="1">LOOKUP(E3,$M$4:$M$19,$N$4:$N$19)</f>
        <v>50</v>
      </c>
      <c r="J3" s="166">
        <f t="shared" ref="J3:J66" si="2">LOOKUP(F3,$M$4:$M$19,$N$4:$N$19)</f>
        <v>52</v>
      </c>
      <c r="K3" s="166" t="str">
        <f t="shared" ref="K3:K66" si="3">LOOKUP(G3,$M$4:$M$19,$N$4:$N$19)</f>
        <v>FF</v>
      </c>
      <c r="L3" s="132" t="s">
        <v>93</v>
      </c>
      <c r="M3" s="216" t="s">
        <v>82</v>
      </c>
      <c r="N3" s="6" t="s">
        <v>94</v>
      </c>
      <c r="O3" s="207" t="s">
        <v>95</v>
      </c>
      <c r="P3" s="217">
        <v>8</v>
      </c>
      <c r="Q3" s="218">
        <v>14</v>
      </c>
    </row>
    <row r="4" s="206" customFormat="1" spans="1:17">
      <c r="A4" s="3">
        <v>2</v>
      </c>
      <c r="B4" s="3" t="s">
        <v>96</v>
      </c>
      <c r="C4" s="132">
        <v>88</v>
      </c>
      <c r="D4" s="132">
        <v>2</v>
      </c>
      <c r="E4" s="132">
        <v>3</v>
      </c>
      <c r="F4" s="132">
        <v>4</v>
      </c>
      <c r="G4" s="132"/>
      <c r="H4" s="166">
        <f t="shared" si="0"/>
        <v>88</v>
      </c>
      <c r="I4" s="166">
        <f t="shared" si="1"/>
        <v>54</v>
      </c>
      <c r="J4" s="166">
        <f t="shared" si="2"/>
        <v>56</v>
      </c>
      <c r="K4" s="166" t="str">
        <f t="shared" si="3"/>
        <v>FF</v>
      </c>
      <c r="L4" s="132" t="s">
        <v>93</v>
      </c>
      <c r="M4" s="216">
        <v>0</v>
      </c>
      <c r="N4" s="6" t="s">
        <v>93</v>
      </c>
      <c r="O4" s="219" t="s">
        <v>97</v>
      </c>
      <c r="P4" s="220">
        <v>8</v>
      </c>
      <c r="Q4" s="221">
        <v>28</v>
      </c>
    </row>
    <row r="5" s="206" customFormat="1" spans="1:17">
      <c r="A5" s="3">
        <v>3</v>
      </c>
      <c r="B5" s="3" t="s">
        <v>98</v>
      </c>
      <c r="C5" s="132">
        <v>88</v>
      </c>
      <c r="D5" s="132">
        <v>2</v>
      </c>
      <c r="E5" s="132">
        <v>5</v>
      </c>
      <c r="F5" s="132">
        <v>6</v>
      </c>
      <c r="G5" s="132"/>
      <c r="H5" s="166">
        <f t="shared" si="0"/>
        <v>88</v>
      </c>
      <c r="I5" s="166">
        <f t="shared" si="1"/>
        <v>58</v>
      </c>
      <c r="J5" s="166" t="str">
        <f t="shared" si="2"/>
        <v>5A</v>
      </c>
      <c r="K5" s="166" t="str">
        <f t="shared" si="3"/>
        <v>FF</v>
      </c>
      <c r="L5" s="132" t="s">
        <v>93</v>
      </c>
      <c r="M5" s="216">
        <v>1</v>
      </c>
      <c r="N5" s="6">
        <v>50</v>
      </c>
      <c r="O5" s="219" t="s">
        <v>99</v>
      </c>
      <c r="P5" s="220" t="s">
        <v>100</v>
      </c>
      <c r="Q5" s="221">
        <v>0</v>
      </c>
    </row>
    <row r="6" s="206" customFormat="1" spans="1:17">
      <c r="A6" s="3">
        <v>4</v>
      </c>
      <c r="B6" s="3" t="s">
        <v>101</v>
      </c>
      <c r="C6" s="132">
        <v>88</v>
      </c>
      <c r="D6" s="132">
        <v>2</v>
      </c>
      <c r="E6" s="132">
        <v>7</v>
      </c>
      <c r="F6" s="132">
        <v>8</v>
      </c>
      <c r="G6" s="132"/>
      <c r="H6" s="166">
        <f t="shared" si="0"/>
        <v>88</v>
      </c>
      <c r="I6" s="166" t="str">
        <f t="shared" si="1"/>
        <v>5C</v>
      </c>
      <c r="J6" s="166" t="str">
        <f t="shared" si="2"/>
        <v>5E</v>
      </c>
      <c r="K6" s="166" t="str">
        <f t="shared" si="3"/>
        <v>FF</v>
      </c>
      <c r="L6" s="132" t="s">
        <v>93</v>
      </c>
      <c r="M6" s="216">
        <v>2</v>
      </c>
      <c r="N6" s="6">
        <v>52</v>
      </c>
      <c r="O6" s="219" t="s">
        <v>102</v>
      </c>
      <c r="P6" s="220">
        <v>1</v>
      </c>
      <c r="Q6" s="221">
        <v>0</v>
      </c>
    </row>
    <row r="7" s="206" customFormat="1" spans="1:17">
      <c r="A7" s="3">
        <v>5</v>
      </c>
      <c r="B7" s="3" t="s">
        <v>103</v>
      </c>
      <c r="C7" s="132">
        <v>88</v>
      </c>
      <c r="D7" s="132">
        <v>2</v>
      </c>
      <c r="E7" s="132">
        <v>7</v>
      </c>
      <c r="F7" s="132">
        <v>11</v>
      </c>
      <c r="G7" s="132"/>
      <c r="H7" s="166">
        <f t="shared" si="0"/>
        <v>88</v>
      </c>
      <c r="I7" s="166" t="str">
        <f t="shared" si="1"/>
        <v>5C</v>
      </c>
      <c r="J7" s="166">
        <f t="shared" si="2"/>
        <v>70</v>
      </c>
      <c r="K7" s="166" t="str">
        <f t="shared" si="3"/>
        <v>FF</v>
      </c>
      <c r="L7" s="132" t="s">
        <v>93</v>
      </c>
      <c r="M7" s="216">
        <v>3</v>
      </c>
      <c r="N7" s="6">
        <v>54</v>
      </c>
      <c r="O7" s="219" t="s">
        <v>104</v>
      </c>
      <c r="P7" s="220" t="s">
        <v>100</v>
      </c>
      <c r="Q7" s="221">
        <v>14</v>
      </c>
    </row>
    <row r="8" s="206" customFormat="1" spans="1:17">
      <c r="A8" s="3">
        <v>6</v>
      </c>
      <c r="B8" s="3" t="s">
        <v>105</v>
      </c>
      <c r="C8" s="132">
        <v>88</v>
      </c>
      <c r="D8" s="132">
        <v>2</v>
      </c>
      <c r="E8" s="132">
        <v>7</v>
      </c>
      <c r="F8" s="132">
        <v>12</v>
      </c>
      <c r="G8" s="132"/>
      <c r="H8" s="166">
        <f t="shared" si="0"/>
        <v>88</v>
      </c>
      <c r="I8" s="166" t="str">
        <f t="shared" si="1"/>
        <v>5C</v>
      </c>
      <c r="J8" s="166">
        <f t="shared" si="2"/>
        <v>72</v>
      </c>
      <c r="K8" s="166" t="str">
        <f t="shared" si="3"/>
        <v>FF</v>
      </c>
      <c r="L8" s="132" t="s">
        <v>93</v>
      </c>
      <c r="M8" s="216">
        <v>4</v>
      </c>
      <c r="N8" s="6">
        <v>56</v>
      </c>
      <c r="O8" s="219" t="s">
        <v>106</v>
      </c>
      <c r="P8" s="220" t="s">
        <v>100</v>
      </c>
      <c r="Q8" s="221">
        <v>28</v>
      </c>
    </row>
    <row r="9" s="206" customFormat="1" spans="1:17">
      <c r="A9" s="3">
        <v>7</v>
      </c>
      <c r="B9" s="3" t="s">
        <v>107</v>
      </c>
      <c r="C9" s="132">
        <v>88</v>
      </c>
      <c r="D9" s="132">
        <v>2</v>
      </c>
      <c r="E9" s="132">
        <v>7</v>
      </c>
      <c r="F9" s="132">
        <v>13</v>
      </c>
      <c r="G9" s="132"/>
      <c r="H9" s="166">
        <f t="shared" si="0"/>
        <v>88</v>
      </c>
      <c r="I9" s="166" t="str">
        <f t="shared" si="1"/>
        <v>5C</v>
      </c>
      <c r="J9" s="166">
        <f t="shared" si="2"/>
        <v>74</v>
      </c>
      <c r="K9" s="166" t="str">
        <f t="shared" si="3"/>
        <v>FF</v>
      </c>
      <c r="L9" s="132" t="s">
        <v>93</v>
      </c>
      <c r="M9" s="216">
        <v>5</v>
      </c>
      <c r="N9" s="6">
        <v>58</v>
      </c>
      <c r="O9" s="219" t="s">
        <v>108</v>
      </c>
      <c r="P9" s="220" t="s">
        <v>109</v>
      </c>
      <c r="Q9" s="221">
        <v>0</v>
      </c>
    </row>
    <row r="10" s="206" customFormat="1" spans="1:17">
      <c r="A10" s="3">
        <v>8</v>
      </c>
      <c r="B10" s="3" t="s">
        <v>110</v>
      </c>
      <c r="C10" s="132">
        <v>88</v>
      </c>
      <c r="D10" s="132">
        <v>2</v>
      </c>
      <c r="E10" s="132">
        <v>7</v>
      </c>
      <c r="F10" s="132">
        <v>14</v>
      </c>
      <c r="G10" s="132"/>
      <c r="H10" s="166">
        <f t="shared" si="0"/>
        <v>88</v>
      </c>
      <c r="I10" s="166" t="str">
        <f t="shared" si="1"/>
        <v>5C</v>
      </c>
      <c r="J10" s="166">
        <f t="shared" si="2"/>
        <v>76</v>
      </c>
      <c r="K10" s="166" t="str">
        <f t="shared" si="3"/>
        <v>FF</v>
      </c>
      <c r="L10" s="132" t="s">
        <v>93</v>
      </c>
      <c r="M10" s="216">
        <v>6</v>
      </c>
      <c r="N10" s="6" t="s">
        <v>111</v>
      </c>
      <c r="O10" s="219"/>
      <c r="P10" s="220" t="s">
        <v>109</v>
      </c>
      <c r="Q10" s="221">
        <v>14</v>
      </c>
    </row>
    <row r="11" s="206" customFormat="1" spans="1:17">
      <c r="A11" s="3">
        <v>9</v>
      </c>
      <c r="B11" s="3" t="s">
        <v>112</v>
      </c>
      <c r="C11" s="132">
        <v>88</v>
      </c>
      <c r="D11" s="132">
        <v>2</v>
      </c>
      <c r="E11" s="132">
        <v>15</v>
      </c>
      <c r="F11" s="132">
        <v>16</v>
      </c>
      <c r="G11" s="132"/>
      <c r="H11" s="166">
        <f t="shared" si="0"/>
        <v>88</v>
      </c>
      <c r="I11" s="166">
        <f t="shared" si="1"/>
        <v>78</v>
      </c>
      <c r="J11" s="166" t="str">
        <f t="shared" si="2"/>
        <v>7A</v>
      </c>
      <c r="K11" s="166" t="str">
        <f t="shared" si="3"/>
        <v>FF</v>
      </c>
      <c r="L11" s="132" t="s">
        <v>93</v>
      </c>
      <c r="M11" s="216">
        <v>7</v>
      </c>
      <c r="N11" s="6" t="s">
        <v>113</v>
      </c>
      <c r="O11" s="208"/>
      <c r="P11" s="220" t="s">
        <v>109</v>
      </c>
      <c r="Q11" s="221">
        <v>28</v>
      </c>
    </row>
    <row r="12" s="206" customFormat="1" spans="1:17">
      <c r="A12" s="3">
        <v>10</v>
      </c>
      <c r="B12" s="3" t="s">
        <v>114</v>
      </c>
      <c r="C12" s="132">
        <v>89</v>
      </c>
      <c r="D12" s="132">
        <v>2</v>
      </c>
      <c r="E12" s="132">
        <v>1</v>
      </c>
      <c r="F12" s="132">
        <v>2</v>
      </c>
      <c r="G12" s="132"/>
      <c r="H12" s="166">
        <f t="shared" si="0"/>
        <v>89</v>
      </c>
      <c r="I12" s="166">
        <f t="shared" si="1"/>
        <v>50</v>
      </c>
      <c r="J12" s="166">
        <f t="shared" si="2"/>
        <v>52</v>
      </c>
      <c r="K12" s="166" t="str">
        <f t="shared" si="3"/>
        <v>FF</v>
      </c>
      <c r="L12" s="132" t="s">
        <v>93</v>
      </c>
      <c r="M12" s="216">
        <v>8</v>
      </c>
      <c r="N12" s="6" t="s">
        <v>115</v>
      </c>
      <c r="O12" s="208"/>
      <c r="P12" s="220" t="s">
        <v>116</v>
      </c>
      <c r="Q12" s="221">
        <v>0</v>
      </c>
    </row>
    <row r="13" s="206" customFormat="1" spans="1:17">
      <c r="A13" s="3">
        <v>11</v>
      </c>
      <c r="B13" s="3" t="s">
        <v>117</v>
      </c>
      <c r="C13" s="132">
        <v>89</v>
      </c>
      <c r="D13" s="132">
        <v>2</v>
      </c>
      <c r="E13" s="132">
        <v>1</v>
      </c>
      <c r="F13" s="132">
        <v>3</v>
      </c>
      <c r="G13" s="132"/>
      <c r="H13" s="166">
        <f t="shared" si="0"/>
        <v>89</v>
      </c>
      <c r="I13" s="166">
        <f t="shared" si="1"/>
        <v>50</v>
      </c>
      <c r="J13" s="166">
        <f t="shared" si="2"/>
        <v>54</v>
      </c>
      <c r="K13" s="166" t="str">
        <f t="shared" si="3"/>
        <v>FF</v>
      </c>
      <c r="L13" s="132" t="s">
        <v>93</v>
      </c>
      <c r="M13" s="216">
        <v>11</v>
      </c>
      <c r="N13" s="6">
        <v>70</v>
      </c>
      <c r="O13" s="208"/>
      <c r="P13" s="220" t="s">
        <v>116</v>
      </c>
      <c r="Q13" s="221">
        <v>14</v>
      </c>
    </row>
    <row r="14" s="206" customFormat="1" spans="1:17">
      <c r="A14" s="3">
        <v>12</v>
      </c>
      <c r="B14" s="3" t="s">
        <v>118</v>
      </c>
      <c r="C14" s="132">
        <v>89</v>
      </c>
      <c r="D14" s="132">
        <v>2</v>
      </c>
      <c r="E14" s="132">
        <v>1</v>
      </c>
      <c r="F14" s="132">
        <v>4</v>
      </c>
      <c r="G14" s="132"/>
      <c r="H14" s="166">
        <f t="shared" si="0"/>
        <v>89</v>
      </c>
      <c r="I14" s="166">
        <f t="shared" si="1"/>
        <v>50</v>
      </c>
      <c r="J14" s="166">
        <f t="shared" si="2"/>
        <v>56</v>
      </c>
      <c r="K14" s="166" t="str">
        <f t="shared" si="3"/>
        <v>FF</v>
      </c>
      <c r="L14" s="132" t="s">
        <v>93</v>
      </c>
      <c r="M14" s="216">
        <v>12</v>
      </c>
      <c r="N14" s="6">
        <v>72</v>
      </c>
      <c r="O14" s="219">
        <v>6</v>
      </c>
      <c r="P14" s="220" t="s">
        <v>116</v>
      </c>
      <c r="Q14" s="221">
        <v>28</v>
      </c>
    </row>
    <row r="15" s="206" customFormat="1" spans="1:17">
      <c r="A15" s="3">
        <v>13</v>
      </c>
      <c r="B15" s="3" t="s">
        <v>119</v>
      </c>
      <c r="C15" s="132">
        <v>89</v>
      </c>
      <c r="D15" s="132">
        <v>2</v>
      </c>
      <c r="E15" s="132">
        <v>1</v>
      </c>
      <c r="F15" s="132">
        <v>5</v>
      </c>
      <c r="G15" s="132"/>
      <c r="H15" s="166">
        <f t="shared" si="0"/>
        <v>89</v>
      </c>
      <c r="I15" s="166">
        <f t="shared" si="1"/>
        <v>50</v>
      </c>
      <c r="J15" s="166">
        <f t="shared" si="2"/>
        <v>58</v>
      </c>
      <c r="K15" s="166" t="str">
        <f t="shared" si="3"/>
        <v>FF</v>
      </c>
      <c r="L15" s="132" t="s">
        <v>93</v>
      </c>
      <c r="M15" s="216">
        <v>13</v>
      </c>
      <c r="N15" s="6">
        <v>74</v>
      </c>
      <c r="O15" s="219">
        <v>7</v>
      </c>
      <c r="P15" s="220" t="s">
        <v>120</v>
      </c>
      <c r="Q15" s="221">
        <v>0</v>
      </c>
    </row>
    <row r="16" s="206" customFormat="1" spans="1:17">
      <c r="A16" s="3">
        <v>14</v>
      </c>
      <c r="B16" s="3" t="s">
        <v>121</v>
      </c>
      <c r="C16" s="132">
        <v>89</v>
      </c>
      <c r="D16" s="132">
        <v>2</v>
      </c>
      <c r="E16" s="132">
        <v>1</v>
      </c>
      <c r="F16" s="132">
        <v>6</v>
      </c>
      <c r="G16" s="132"/>
      <c r="H16" s="166">
        <f t="shared" si="0"/>
        <v>89</v>
      </c>
      <c r="I16" s="166">
        <f t="shared" si="1"/>
        <v>50</v>
      </c>
      <c r="J16" s="166" t="str">
        <f t="shared" si="2"/>
        <v>5A</v>
      </c>
      <c r="K16" s="166" t="str">
        <f t="shared" si="3"/>
        <v>FF</v>
      </c>
      <c r="L16" s="132" t="s">
        <v>93</v>
      </c>
      <c r="M16" s="216">
        <v>14</v>
      </c>
      <c r="N16" s="6">
        <v>76</v>
      </c>
      <c r="O16" s="219" t="s">
        <v>120</v>
      </c>
      <c r="P16" s="220" t="s">
        <v>120</v>
      </c>
      <c r="Q16" s="221">
        <v>14</v>
      </c>
    </row>
    <row r="17" s="206" customFormat="1" spans="1:17">
      <c r="A17" s="3">
        <v>15</v>
      </c>
      <c r="B17" s="3" t="s">
        <v>122</v>
      </c>
      <c r="C17" s="132">
        <v>89</v>
      </c>
      <c r="D17" s="132">
        <v>2</v>
      </c>
      <c r="E17" s="132">
        <v>1</v>
      </c>
      <c r="F17" s="132">
        <v>7</v>
      </c>
      <c r="G17" s="132"/>
      <c r="H17" s="166">
        <f t="shared" si="0"/>
        <v>89</v>
      </c>
      <c r="I17" s="166">
        <f t="shared" si="1"/>
        <v>50</v>
      </c>
      <c r="J17" s="166" t="str">
        <f t="shared" si="2"/>
        <v>5C</v>
      </c>
      <c r="K17" s="166" t="str">
        <f t="shared" si="3"/>
        <v>FF</v>
      </c>
      <c r="L17" s="132" t="s">
        <v>93</v>
      </c>
      <c r="M17" s="216">
        <v>15</v>
      </c>
      <c r="N17" s="6">
        <v>78</v>
      </c>
      <c r="O17" s="219">
        <v>81</v>
      </c>
      <c r="P17" s="220" t="s">
        <v>120</v>
      </c>
      <c r="Q17" s="221">
        <v>28</v>
      </c>
    </row>
    <row r="18" s="206" customFormat="1" spans="1:17">
      <c r="A18" s="3">
        <v>16</v>
      </c>
      <c r="B18" s="3" t="s">
        <v>123</v>
      </c>
      <c r="C18" s="132">
        <v>89</v>
      </c>
      <c r="D18" s="132">
        <v>2</v>
      </c>
      <c r="E18" s="132">
        <v>1</v>
      </c>
      <c r="F18" s="132">
        <v>8</v>
      </c>
      <c r="G18" s="132"/>
      <c r="H18" s="166">
        <f t="shared" si="0"/>
        <v>89</v>
      </c>
      <c r="I18" s="166">
        <f t="shared" si="1"/>
        <v>50</v>
      </c>
      <c r="J18" s="166" t="str">
        <f t="shared" si="2"/>
        <v>5E</v>
      </c>
      <c r="K18" s="166" t="str">
        <f t="shared" si="3"/>
        <v>FF</v>
      </c>
      <c r="L18" s="132" t="s">
        <v>93</v>
      </c>
      <c r="M18" s="216">
        <v>16</v>
      </c>
      <c r="N18" s="6" t="s">
        <v>124</v>
      </c>
      <c r="O18" s="219">
        <v>82</v>
      </c>
      <c r="P18" s="220">
        <v>10</v>
      </c>
      <c r="Q18" s="221">
        <v>0</v>
      </c>
    </row>
    <row r="19" s="206" customFormat="1" spans="1:17">
      <c r="A19" s="3">
        <v>17</v>
      </c>
      <c r="B19" s="3" t="s">
        <v>125</v>
      </c>
      <c r="C19" s="132">
        <v>89</v>
      </c>
      <c r="D19" s="132">
        <v>2</v>
      </c>
      <c r="E19" s="132">
        <v>1</v>
      </c>
      <c r="F19" s="132">
        <v>11</v>
      </c>
      <c r="G19" s="132"/>
      <c r="H19" s="166">
        <f t="shared" si="0"/>
        <v>89</v>
      </c>
      <c r="I19" s="166">
        <f t="shared" si="1"/>
        <v>50</v>
      </c>
      <c r="J19" s="166">
        <f t="shared" si="2"/>
        <v>70</v>
      </c>
      <c r="K19" s="166" t="str">
        <f t="shared" si="3"/>
        <v>FF</v>
      </c>
      <c r="L19" s="132" t="s">
        <v>93</v>
      </c>
      <c r="M19" s="216">
        <v>17</v>
      </c>
      <c r="N19" s="6" t="s">
        <v>126</v>
      </c>
      <c r="O19" s="219" t="s">
        <v>127</v>
      </c>
      <c r="P19" s="220">
        <v>10</v>
      </c>
      <c r="Q19" s="221">
        <v>14</v>
      </c>
    </row>
    <row r="20" s="206" customFormat="1" spans="1:17">
      <c r="A20" s="3">
        <v>18</v>
      </c>
      <c r="B20" s="3" t="s">
        <v>128</v>
      </c>
      <c r="C20" s="132">
        <v>89</v>
      </c>
      <c r="D20" s="132">
        <v>2</v>
      </c>
      <c r="E20" s="132">
        <v>1</v>
      </c>
      <c r="F20" s="132">
        <v>12</v>
      </c>
      <c r="G20" s="132"/>
      <c r="H20" s="166">
        <f t="shared" si="0"/>
        <v>89</v>
      </c>
      <c r="I20" s="166">
        <f t="shared" si="1"/>
        <v>50</v>
      </c>
      <c r="J20" s="166">
        <f t="shared" si="2"/>
        <v>72</v>
      </c>
      <c r="K20" s="166" t="str">
        <f t="shared" si="3"/>
        <v>FF</v>
      </c>
      <c r="L20" s="132" t="s">
        <v>93</v>
      </c>
      <c r="O20" s="219" t="s">
        <v>129</v>
      </c>
      <c r="P20" s="220">
        <v>10</v>
      </c>
      <c r="Q20" s="221">
        <v>28</v>
      </c>
    </row>
    <row r="21" s="206" customFormat="1" spans="1:17">
      <c r="A21" s="3">
        <v>19</v>
      </c>
      <c r="B21" s="3" t="s">
        <v>130</v>
      </c>
      <c r="C21" s="132" t="s">
        <v>131</v>
      </c>
      <c r="D21" s="132">
        <v>2</v>
      </c>
      <c r="E21" s="132">
        <v>1</v>
      </c>
      <c r="F21" s="132">
        <v>2</v>
      </c>
      <c r="G21" s="132"/>
      <c r="H21" s="166" t="str">
        <f t="shared" si="0"/>
        <v>8A</v>
      </c>
      <c r="I21" s="166">
        <f t="shared" si="1"/>
        <v>50</v>
      </c>
      <c r="J21" s="166">
        <f t="shared" si="2"/>
        <v>52</v>
      </c>
      <c r="K21" s="166" t="str">
        <f t="shared" si="3"/>
        <v>FF</v>
      </c>
      <c r="L21" s="132" t="s">
        <v>93</v>
      </c>
      <c r="O21" s="219" t="s">
        <v>132</v>
      </c>
      <c r="P21" s="220">
        <v>11</v>
      </c>
      <c r="Q21" s="221">
        <v>0</v>
      </c>
    </row>
    <row r="22" s="206" customFormat="1" spans="1:17">
      <c r="A22" s="3">
        <v>20</v>
      </c>
      <c r="B22" s="3" t="s">
        <v>133</v>
      </c>
      <c r="C22" s="132">
        <v>89</v>
      </c>
      <c r="D22" s="132">
        <v>2</v>
      </c>
      <c r="E22" s="132">
        <v>13</v>
      </c>
      <c r="F22" s="132">
        <v>14</v>
      </c>
      <c r="G22" s="132"/>
      <c r="H22" s="166">
        <f t="shared" si="0"/>
        <v>89</v>
      </c>
      <c r="I22" s="166">
        <f t="shared" si="1"/>
        <v>74</v>
      </c>
      <c r="J22" s="166">
        <f t="shared" si="2"/>
        <v>76</v>
      </c>
      <c r="K22" s="166" t="str">
        <f t="shared" si="3"/>
        <v>FF</v>
      </c>
      <c r="L22" s="132" t="s">
        <v>93</v>
      </c>
      <c r="O22" s="219" t="s">
        <v>134</v>
      </c>
      <c r="P22" s="220">
        <v>11</v>
      </c>
      <c r="Q22" s="221">
        <v>14</v>
      </c>
    </row>
    <row r="23" s="206" customFormat="1" spans="1:17">
      <c r="A23" s="3">
        <v>21</v>
      </c>
      <c r="B23" s="3" t="s">
        <v>135</v>
      </c>
      <c r="C23" s="132">
        <v>89</v>
      </c>
      <c r="D23" s="132">
        <v>2</v>
      </c>
      <c r="E23" s="132">
        <v>13</v>
      </c>
      <c r="F23" s="132">
        <v>15</v>
      </c>
      <c r="G23" s="132"/>
      <c r="H23" s="166">
        <f t="shared" si="0"/>
        <v>89</v>
      </c>
      <c r="I23" s="166">
        <f t="shared" si="1"/>
        <v>74</v>
      </c>
      <c r="J23" s="166">
        <f t="shared" si="2"/>
        <v>78</v>
      </c>
      <c r="K23" s="166" t="str">
        <f t="shared" si="3"/>
        <v>FF</v>
      </c>
      <c r="L23" s="132" t="s">
        <v>93</v>
      </c>
      <c r="O23" s="219" t="s">
        <v>136</v>
      </c>
      <c r="P23" s="220">
        <v>11</v>
      </c>
      <c r="Q23" s="221">
        <v>28</v>
      </c>
    </row>
    <row r="24" s="206" customFormat="1" spans="1:17">
      <c r="A24" s="3">
        <v>22</v>
      </c>
      <c r="B24" s="3" t="s">
        <v>137</v>
      </c>
      <c r="C24" s="132">
        <v>89</v>
      </c>
      <c r="D24" s="132">
        <v>2</v>
      </c>
      <c r="E24" s="132">
        <v>13</v>
      </c>
      <c r="F24" s="132">
        <v>16</v>
      </c>
      <c r="G24" s="132"/>
      <c r="H24" s="166">
        <f t="shared" si="0"/>
        <v>89</v>
      </c>
      <c r="I24" s="166">
        <f t="shared" si="1"/>
        <v>74</v>
      </c>
      <c r="J24" s="166" t="str">
        <f t="shared" si="2"/>
        <v>7A</v>
      </c>
      <c r="K24" s="166" t="str">
        <f t="shared" si="3"/>
        <v>FF</v>
      </c>
      <c r="L24" s="132" t="s">
        <v>93</v>
      </c>
      <c r="O24" s="219" t="s">
        <v>138</v>
      </c>
      <c r="P24" s="220">
        <v>12</v>
      </c>
      <c r="Q24" s="221">
        <v>0</v>
      </c>
    </row>
    <row r="25" s="206" customFormat="1" spans="1:17">
      <c r="A25" s="3">
        <v>23</v>
      </c>
      <c r="B25" s="3" t="s">
        <v>139</v>
      </c>
      <c r="C25" s="132">
        <v>89</v>
      </c>
      <c r="D25" s="132">
        <v>2</v>
      </c>
      <c r="E25" s="132">
        <v>13</v>
      </c>
      <c r="F25" s="132">
        <v>17</v>
      </c>
      <c r="G25" s="132"/>
      <c r="H25" s="166">
        <f t="shared" si="0"/>
        <v>89</v>
      </c>
      <c r="I25" s="166">
        <f t="shared" si="1"/>
        <v>74</v>
      </c>
      <c r="J25" s="166" t="str">
        <f t="shared" si="2"/>
        <v>7C</v>
      </c>
      <c r="K25" s="166" t="str">
        <f t="shared" si="3"/>
        <v>FF</v>
      </c>
      <c r="L25" s="132" t="s">
        <v>93</v>
      </c>
      <c r="O25" s="219" t="s">
        <v>140</v>
      </c>
      <c r="P25" s="220">
        <v>12</v>
      </c>
      <c r="Q25" s="221">
        <v>14</v>
      </c>
    </row>
    <row r="26" s="206" customFormat="1" spans="1:17">
      <c r="A26" s="3">
        <v>24</v>
      </c>
      <c r="B26" s="3" t="s">
        <v>141</v>
      </c>
      <c r="C26" s="132" t="s">
        <v>131</v>
      </c>
      <c r="D26" s="132">
        <v>2</v>
      </c>
      <c r="E26" s="132">
        <v>3</v>
      </c>
      <c r="F26" s="132">
        <v>4</v>
      </c>
      <c r="G26" s="132"/>
      <c r="H26" s="166" t="str">
        <f t="shared" si="0"/>
        <v>8A</v>
      </c>
      <c r="I26" s="166">
        <f t="shared" si="1"/>
        <v>54</v>
      </c>
      <c r="J26" s="166">
        <f t="shared" si="2"/>
        <v>56</v>
      </c>
      <c r="K26" s="166" t="str">
        <f t="shared" si="3"/>
        <v>FF</v>
      </c>
      <c r="L26" s="132" t="s">
        <v>93</v>
      </c>
      <c r="O26" s="207" t="s">
        <v>142</v>
      </c>
      <c r="P26" s="220">
        <v>12</v>
      </c>
      <c r="Q26" s="221">
        <v>28</v>
      </c>
    </row>
    <row r="27" s="206" customFormat="1" spans="1:17">
      <c r="A27" s="3">
        <v>25</v>
      </c>
      <c r="B27" s="3" t="s">
        <v>143</v>
      </c>
      <c r="C27" s="132" t="s">
        <v>131</v>
      </c>
      <c r="D27" s="132">
        <v>2</v>
      </c>
      <c r="E27" s="132">
        <v>5</v>
      </c>
      <c r="F27" s="132">
        <v>6</v>
      </c>
      <c r="G27" s="132"/>
      <c r="H27" s="166" t="str">
        <f t="shared" si="0"/>
        <v>8A</v>
      </c>
      <c r="I27" s="166">
        <f t="shared" si="1"/>
        <v>58</v>
      </c>
      <c r="J27" s="166" t="str">
        <f t="shared" si="2"/>
        <v>5A</v>
      </c>
      <c r="K27" s="166" t="str">
        <f t="shared" si="3"/>
        <v>FF</v>
      </c>
      <c r="L27" s="132" t="s">
        <v>93</v>
      </c>
      <c r="O27" s="207" t="s">
        <v>144</v>
      </c>
      <c r="P27" s="220">
        <v>13</v>
      </c>
      <c r="Q27" s="221">
        <v>0</v>
      </c>
    </row>
    <row r="28" s="206" customFormat="1" spans="1:17">
      <c r="A28" s="3">
        <v>26</v>
      </c>
      <c r="B28" s="3" t="s">
        <v>145</v>
      </c>
      <c r="C28" s="132" t="s">
        <v>131</v>
      </c>
      <c r="D28" s="132">
        <v>2</v>
      </c>
      <c r="E28" s="132">
        <v>5</v>
      </c>
      <c r="F28" s="132">
        <v>7</v>
      </c>
      <c r="G28" s="132"/>
      <c r="H28" s="166" t="str">
        <f t="shared" si="0"/>
        <v>8A</v>
      </c>
      <c r="I28" s="166">
        <f t="shared" si="1"/>
        <v>58</v>
      </c>
      <c r="J28" s="166" t="str">
        <f t="shared" si="2"/>
        <v>5C</v>
      </c>
      <c r="K28" s="166" t="str">
        <f t="shared" si="3"/>
        <v>FF</v>
      </c>
      <c r="L28" s="132" t="s">
        <v>93</v>
      </c>
      <c r="O28" s="207" t="s">
        <v>146</v>
      </c>
      <c r="P28" s="220">
        <v>13</v>
      </c>
      <c r="Q28" s="221">
        <v>14</v>
      </c>
    </row>
    <row r="29" s="206" customFormat="1" spans="1:17">
      <c r="A29" s="3">
        <v>27</v>
      </c>
      <c r="B29" s="3" t="s">
        <v>147</v>
      </c>
      <c r="C29" s="132" t="s">
        <v>131</v>
      </c>
      <c r="D29" s="132">
        <v>2</v>
      </c>
      <c r="E29" s="132">
        <v>8</v>
      </c>
      <c r="F29" s="132">
        <v>11</v>
      </c>
      <c r="G29" s="132"/>
      <c r="H29" s="166" t="str">
        <f t="shared" si="0"/>
        <v>8A</v>
      </c>
      <c r="I29" s="166" t="str">
        <f t="shared" si="1"/>
        <v>5E</v>
      </c>
      <c r="J29" s="166">
        <f t="shared" si="2"/>
        <v>70</v>
      </c>
      <c r="K29" s="166" t="str">
        <f t="shared" si="3"/>
        <v>FF</v>
      </c>
      <c r="L29" s="132" t="s">
        <v>93</v>
      </c>
      <c r="O29" s="207" t="s">
        <v>148</v>
      </c>
      <c r="P29" s="220">
        <v>13</v>
      </c>
      <c r="Q29" s="221">
        <v>28</v>
      </c>
    </row>
    <row r="30" s="206" customFormat="1" spans="1:17">
      <c r="A30" s="3">
        <v>28</v>
      </c>
      <c r="B30" s="3" t="s">
        <v>149</v>
      </c>
      <c r="C30" s="132" t="s">
        <v>131</v>
      </c>
      <c r="D30" s="132">
        <v>2</v>
      </c>
      <c r="E30" s="132">
        <v>12</v>
      </c>
      <c r="F30" s="132">
        <v>13</v>
      </c>
      <c r="G30" s="132"/>
      <c r="H30" s="166" t="str">
        <f t="shared" si="0"/>
        <v>8A</v>
      </c>
      <c r="I30" s="166">
        <f t="shared" si="1"/>
        <v>72</v>
      </c>
      <c r="J30" s="166">
        <f t="shared" si="2"/>
        <v>74</v>
      </c>
      <c r="K30" s="166" t="str">
        <f t="shared" si="3"/>
        <v>FF</v>
      </c>
      <c r="L30" s="132" t="s">
        <v>93</v>
      </c>
      <c r="O30" s="207" t="s">
        <v>150</v>
      </c>
      <c r="P30" s="220">
        <v>18</v>
      </c>
      <c r="Q30" s="221">
        <v>0</v>
      </c>
    </row>
    <row r="31" s="206" customFormat="1" spans="1:17">
      <c r="A31" s="3">
        <v>29</v>
      </c>
      <c r="B31" s="3" t="s">
        <v>151</v>
      </c>
      <c r="C31" s="132" t="s">
        <v>131</v>
      </c>
      <c r="D31" s="132">
        <v>2</v>
      </c>
      <c r="E31" s="132">
        <v>14</v>
      </c>
      <c r="F31" s="132">
        <v>15</v>
      </c>
      <c r="G31" s="132"/>
      <c r="H31" s="166" t="str">
        <f t="shared" si="0"/>
        <v>8A</v>
      </c>
      <c r="I31" s="166">
        <f t="shared" si="1"/>
        <v>76</v>
      </c>
      <c r="J31" s="166">
        <f t="shared" si="2"/>
        <v>78</v>
      </c>
      <c r="K31" s="166" t="str">
        <f t="shared" si="3"/>
        <v>FF</v>
      </c>
      <c r="L31" s="132" t="s">
        <v>93</v>
      </c>
      <c r="O31" s="207" t="s">
        <v>152</v>
      </c>
      <c r="P31" s="220">
        <v>18</v>
      </c>
      <c r="Q31" s="221">
        <v>14</v>
      </c>
    </row>
    <row r="32" s="206" customFormat="1" spans="1:17">
      <c r="A32" s="3">
        <v>30</v>
      </c>
      <c r="B32" s="3" t="s">
        <v>153</v>
      </c>
      <c r="C32" s="132" t="s">
        <v>154</v>
      </c>
      <c r="D32" s="132">
        <v>2</v>
      </c>
      <c r="E32" s="132">
        <v>1</v>
      </c>
      <c r="F32" s="132">
        <v>2</v>
      </c>
      <c r="G32" s="132"/>
      <c r="H32" s="166" t="str">
        <f t="shared" si="0"/>
        <v>8B</v>
      </c>
      <c r="I32" s="166">
        <f t="shared" si="1"/>
        <v>50</v>
      </c>
      <c r="J32" s="166">
        <f t="shared" si="2"/>
        <v>52</v>
      </c>
      <c r="K32" s="166" t="str">
        <f t="shared" si="3"/>
        <v>FF</v>
      </c>
      <c r="L32" s="132" t="s">
        <v>93</v>
      </c>
      <c r="O32" s="207" t="s">
        <v>155</v>
      </c>
      <c r="P32" s="220">
        <v>18</v>
      </c>
      <c r="Q32" s="221">
        <v>28</v>
      </c>
    </row>
    <row r="33" s="206" customFormat="1" spans="1:17">
      <c r="A33" s="3">
        <v>31</v>
      </c>
      <c r="B33" s="3" t="s">
        <v>156</v>
      </c>
      <c r="C33" s="132" t="s">
        <v>154</v>
      </c>
      <c r="D33" s="132">
        <v>2</v>
      </c>
      <c r="E33" s="132">
        <v>1</v>
      </c>
      <c r="F33" s="132">
        <v>3</v>
      </c>
      <c r="G33" s="132"/>
      <c r="H33" s="166" t="str">
        <f t="shared" si="0"/>
        <v>8B</v>
      </c>
      <c r="I33" s="166">
        <f t="shared" si="1"/>
        <v>50</v>
      </c>
      <c r="J33" s="166">
        <f t="shared" si="2"/>
        <v>54</v>
      </c>
      <c r="K33" s="166" t="str">
        <f t="shared" si="3"/>
        <v>FF</v>
      </c>
      <c r="L33" s="132" t="s">
        <v>93</v>
      </c>
      <c r="O33" s="207" t="s">
        <v>157</v>
      </c>
      <c r="P33" s="220">
        <v>19</v>
      </c>
      <c r="Q33" s="221">
        <v>0</v>
      </c>
    </row>
    <row r="34" s="206" customFormat="1" spans="1:17">
      <c r="A34" s="3">
        <v>32</v>
      </c>
      <c r="B34" s="3" t="s">
        <v>158</v>
      </c>
      <c r="C34" s="132" t="s">
        <v>154</v>
      </c>
      <c r="D34" s="132">
        <v>2</v>
      </c>
      <c r="E34" s="132">
        <v>1</v>
      </c>
      <c r="F34" s="132">
        <v>4</v>
      </c>
      <c r="G34" s="132"/>
      <c r="H34" s="166" t="str">
        <f t="shared" si="0"/>
        <v>8B</v>
      </c>
      <c r="I34" s="166">
        <f t="shared" si="1"/>
        <v>50</v>
      </c>
      <c r="J34" s="166">
        <f t="shared" si="2"/>
        <v>56</v>
      </c>
      <c r="K34" s="166" t="str">
        <f t="shared" si="3"/>
        <v>FF</v>
      </c>
      <c r="L34" s="132" t="s">
        <v>93</v>
      </c>
      <c r="O34" s="207" t="s">
        <v>159</v>
      </c>
      <c r="P34" s="220">
        <v>19</v>
      </c>
      <c r="Q34" s="221">
        <v>14</v>
      </c>
    </row>
    <row r="35" s="206" customFormat="1" spans="1:17">
      <c r="A35" s="3">
        <v>33</v>
      </c>
      <c r="B35" s="3" t="s">
        <v>160</v>
      </c>
      <c r="C35" s="132" t="s">
        <v>154</v>
      </c>
      <c r="D35" s="132">
        <v>2</v>
      </c>
      <c r="E35" s="132">
        <v>1</v>
      </c>
      <c r="F35" s="132">
        <v>5</v>
      </c>
      <c r="G35" s="132"/>
      <c r="H35" s="166" t="str">
        <f t="shared" si="0"/>
        <v>8B</v>
      </c>
      <c r="I35" s="166">
        <f t="shared" si="1"/>
        <v>50</v>
      </c>
      <c r="J35" s="166">
        <f t="shared" si="2"/>
        <v>58</v>
      </c>
      <c r="K35" s="166" t="str">
        <f t="shared" si="3"/>
        <v>FF</v>
      </c>
      <c r="L35" s="132" t="s">
        <v>93</v>
      </c>
      <c r="O35" s="219" t="s">
        <v>161</v>
      </c>
      <c r="P35" s="220">
        <v>19</v>
      </c>
      <c r="Q35" s="221">
        <v>28</v>
      </c>
    </row>
    <row r="36" s="206" customFormat="1" spans="1:17">
      <c r="A36" s="3">
        <v>34</v>
      </c>
      <c r="B36" s="3" t="s">
        <v>162</v>
      </c>
      <c r="C36" s="132" t="s">
        <v>154</v>
      </c>
      <c r="D36" s="132">
        <v>2</v>
      </c>
      <c r="E36" s="132">
        <v>1</v>
      </c>
      <c r="F36" s="132">
        <v>6</v>
      </c>
      <c r="G36" s="132"/>
      <c r="H36" s="166" t="str">
        <f t="shared" si="0"/>
        <v>8B</v>
      </c>
      <c r="I36" s="166">
        <f t="shared" si="1"/>
        <v>50</v>
      </c>
      <c r="J36" s="166" t="str">
        <f t="shared" si="2"/>
        <v>5A</v>
      </c>
      <c r="K36" s="166" t="str">
        <f t="shared" si="3"/>
        <v>FF</v>
      </c>
      <c r="L36" s="132" t="s">
        <v>93</v>
      </c>
      <c r="O36" s="219" t="s">
        <v>163</v>
      </c>
      <c r="P36" s="220">
        <v>1</v>
      </c>
      <c r="Q36" s="221">
        <v>14</v>
      </c>
    </row>
    <row r="37" s="206" customFormat="1" spans="1:17">
      <c r="A37" s="3">
        <v>35</v>
      </c>
      <c r="B37" s="3" t="s">
        <v>164</v>
      </c>
      <c r="C37" s="132" t="s">
        <v>131</v>
      </c>
      <c r="D37" s="132">
        <v>2</v>
      </c>
      <c r="E37" s="132">
        <v>16</v>
      </c>
      <c r="F37" s="132">
        <v>17</v>
      </c>
      <c r="G37" s="132"/>
      <c r="H37" s="166" t="str">
        <f t="shared" si="0"/>
        <v>8A</v>
      </c>
      <c r="I37" s="166" t="str">
        <f t="shared" si="1"/>
        <v>7A</v>
      </c>
      <c r="J37" s="166" t="str">
        <f t="shared" si="2"/>
        <v>7C</v>
      </c>
      <c r="K37" s="166" t="str">
        <f t="shared" si="3"/>
        <v>FF</v>
      </c>
      <c r="L37" s="132" t="s">
        <v>93</v>
      </c>
      <c r="O37" s="219" t="s">
        <v>165</v>
      </c>
      <c r="P37" s="220" t="s">
        <v>166</v>
      </c>
      <c r="Q37" s="221">
        <v>0</v>
      </c>
    </row>
    <row r="38" s="206" customFormat="1" spans="1:17">
      <c r="A38" s="3">
        <v>36</v>
      </c>
      <c r="B38" s="3" t="s">
        <v>167</v>
      </c>
      <c r="C38" s="132" t="s">
        <v>154</v>
      </c>
      <c r="D38" s="132">
        <v>2</v>
      </c>
      <c r="E38" s="132">
        <v>7</v>
      </c>
      <c r="F38" s="132">
        <v>8</v>
      </c>
      <c r="G38" s="132"/>
      <c r="H38" s="166" t="str">
        <f t="shared" si="0"/>
        <v>8B</v>
      </c>
      <c r="I38" s="166" t="str">
        <f t="shared" si="1"/>
        <v>5C</v>
      </c>
      <c r="J38" s="166" t="str">
        <f t="shared" si="2"/>
        <v>5E</v>
      </c>
      <c r="K38" s="166" t="str">
        <f t="shared" si="3"/>
        <v>FF</v>
      </c>
      <c r="L38" s="132" t="s">
        <v>93</v>
      </c>
      <c r="O38" s="219" t="s">
        <v>168</v>
      </c>
      <c r="P38" s="220" t="s">
        <v>166</v>
      </c>
      <c r="Q38" s="221">
        <v>14</v>
      </c>
    </row>
    <row r="39" s="206" customFormat="1" spans="1:17">
      <c r="A39" s="3">
        <v>37</v>
      </c>
      <c r="B39" s="3" t="s">
        <v>169</v>
      </c>
      <c r="C39" s="132" t="s">
        <v>154</v>
      </c>
      <c r="D39" s="132">
        <v>2</v>
      </c>
      <c r="E39" s="132">
        <v>11</v>
      </c>
      <c r="F39" s="132">
        <v>12</v>
      </c>
      <c r="G39" s="132"/>
      <c r="H39" s="166" t="str">
        <f t="shared" si="0"/>
        <v>8B</v>
      </c>
      <c r="I39" s="166">
        <f t="shared" si="1"/>
        <v>70</v>
      </c>
      <c r="J39" s="166">
        <f t="shared" si="2"/>
        <v>72</v>
      </c>
      <c r="K39" s="166" t="str">
        <f t="shared" si="3"/>
        <v>FF</v>
      </c>
      <c r="L39" s="132" t="s">
        <v>93</v>
      </c>
      <c r="O39" s="219" t="s">
        <v>170</v>
      </c>
      <c r="P39" s="220" t="s">
        <v>166</v>
      </c>
      <c r="Q39" s="221">
        <v>28</v>
      </c>
    </row>
    <row r="40" s="206" customFormat="1" spans="1:17">
      <c r="A40" s="3">
        <v>38</v>
      </c>
      <c r="B40" s="3" t="s">
        <v>171</v>
      </c>
      <c r="C40" s="132" t="s">
        <v>154</v>
      </c>
      <c r="D40" s="132">
        <v>2</v>
      </c>
      <c r="E40" s="132">
        <v>13</v>
      </c>
      <c r="F40" s="132">
        <v>14</v>
      </c>
      <c r="G40" s="132"/>
      <c r="H40" s="166" t="str">
        <f t="shared" si="0"/>
        <v>8B</v>
      </c>
      <c r="I40" s="166">
        <f t="shared" si="1"/>
        <v>74</v>
      </c>
      <c r="J40" s="166">
        <f t="shared" si="2"/>
        <v>76</v>
      </c>
      <c r="K40" s="166" t="str">
        <f t="shared" si="3"/>
        <v>FF</v>
      </c>
      <c r="L40" s="132" t="s">
        <v>93</v>
      </c>
      <c r="O40" s="219" t="s">
        <v>172</v>
      </c>
      <c r="P40" s="220" t="s">
        <v>173</v>
      </c>
      <c r="Q40" s="221">
        <v>0</v>
      </c>
    </row>
    <row r="41" s="206" customFormat="1" spans="1:17">
      <c r="A41" s="3">
        <v>39</v>
      </c>
      <c r="B41" s="3" t="s">
        <v>174</v>
      </c>
      <c r="C41" s="132" t="s">
        <v>154</v>
      </c>
      <c r="D41" s="132">
        <v>2</v>
      </c>
      <c r="E41" s="132">
        <v>15</v>
      </c>
      <c r="F41" s="132">
        <v>16</v>
      </c>
      <c r="G41" s="132"/>
      <c r="H41" s="166" t="str">
        <f t="shared" si="0"/>
        <v>8B</v>
      </c>
      <c r="I41" s="166">
        <f t="shared" si="1"/>
        <v>78</v>
      </c>
      <c r="J41" s="166" t="str">
        <f t="shared" si="2"/>
        <v>7A</v>
      </c>
      <c r="K41" s="166" t="str">
        <f t="shared" si="3"/>
        <v>FF</v>
      </c>
      <c r="L41" s="132" t="s">
        <v>93</v>
      </c>
      <c r="O41" s="219" t="s">
        <v>175</v>
      </c>
      <c r="P41" s="220" t="s">
        <v>173</v>
      </c>
      <c r="Q41" s="221">
        <v>14</v>
      </c>
    </row>
    <row r="42" s="206" customFormat="1" spans="1:17">
      <c r="A42" s="3">
        <v>40</v>
      </c>
      <c r="B42" s="3" t="s">
        <v>176</v>
      </c>
      <c r="C42" s="132" t="s">
        <v>177</v>
      </c>
      <c r="D42" s="132">
        <v>2</v>
      </c>
      <c r="E42" s="132">
        <v>1</v>
      </c>
      <c r="F42" s="132">
        <v>2</v>
      </c>
      <c r="G42" s="132"/>
      <c r="H42" s="166" t="str">
        <f t="shared" si="0"/>
        <v>8C</v>
      </c>
      <c r="I42" s="166">
        <f t="shared" si="1"/>
        <v>50</v>
      </c>
      <c r="J42" s="166">
        <f t="shared" si="2"/>
        <v>52</v>
      </c>
      <c r="K42" s="166" t="str">
        <f t="shared" si="3"/>
        <v>FF</v>
      </c>
      <c r="L42" s="132" t="s">
        <v>93</v>
      </c>
      <c r="O42" s="219" t="s">
        <v>93</v>
      </c>
      <c r="P42" s="220" t="s">
        <v>173</v>
      </c>
      <c r="Q42" s="221">
        <v>28</v>
      </c>
    </row>
    <row r="43" s="206" customFormat="1" spans="1:17">
      <c r="A43" s="3">
        <v>41</v>
      </c>
      <c r="B43" s="3" t="s">
        <v>178</v>
      </c>
      <c r="C43" s="132" t="s">
        <v>177</v>
      </c>
      <c r="D43" s="132">
        <v>2</v>
      </c>
      <c r="E43" s="132">
        <v>3</v>
      </c>
      <c r="F43" s="132">
        <v>4</v>
      </c>
      <c r="G43" s="132"/>
      <c r="H43" s="166" t="str">
        <f t="shared" si="0"/>
        <v>8C</v>
      </c>
      <c r="I43" s="166">
        <f t="shared" si="1"/>
        <v>54</v>
      </c>
      <c r="J43" s="166">
        <f t="shared" si="2"/>
        <v>56</v>
      </c>
      <c r="K43" s="166" t="str">
        <f t="shared" si="3"/>
        <v>FF</v>
      </c>
      <c r="L43" s="132" t="s">
        <v>93</v>
      </c>
      <c r="O43" s="207"/>
      <c r="P43" s="220">
        <v>20</v>
      </c>
      <c r="Q43" s="221">
        <v>0</v>
      </c>
    </row>
    <row r="44" s="206" customFormat="1" spans="1:17">
      <c r="A44" s="3">
        <v>42</v>
      </c>
      <c r="B44" s="3" t="s">
        <v>179</v>
      </c>
      <c r="C44" s="132" t="s">
        <v>177</v>
      </c>
      <c r="D44" s="132">
        <v>2</v>
      </c>
      <c r="E44" s="132">
        <v>3</v>
      </c>
      <c r="F44" s="132">
        <v>5</v>
      </c>
      <c r="G44" s="132"/>
      <c r="H44" s="166" t="str">
        <f t="shared" si="0"/>
        <v>8C</v>
      </c>
      <c r="I44" s="166">
        <f t="shared" si="1"/>
        <v>54</v>
      </c>
      <c r="J44" s="166">
        <f t="shared" si="2"/>
        <v>58</v>
      </c>
      <c r="K44" s="166" t="str">
        <f t="shared" si="3"/>
        <v>FF</v>
      </c>
      <c r="L44" s="132" t="s">
        <v>93</v>
      </c>
      <c r="O44" s="207"/>
      <c r="P44" s="220">
        <v>20</v>
      </c>
      <c r="Q44" s="221">
        <v>14</v>
      </c>
    </row>
    <row r="45" s="206" customFormat="1" spans="1:17">
      <c r="A45" s="3">
        <v>43</v>
      </c>
      <c r="B45" s="3" t="s">
        <v>180</v>
      </c>
      <c r="C45" s="132" t="s">
        <v>177</v>
      </c>
      <c r="D45" s="132">
        <v>2</v>
      </c>
      <c r="E45" s="132">
        <v>3</v>
      </c>
      <c r="F45" s="132">
        <v>6</v>
      </c>
      <c r="G45" s="132"/>
      <c r="H45" s="166" t="str">
        <f t="shared" si="0"/>
        <v>8C</v>
      </c>
      <c r="I45" s="166">
        <f t="shared" si="1"/>
        <v>54</v>
      </c>
      <c r="J45" s="166" t="str">
        <f t="shared" si="2"/>
        <v>5A</v>
      </c>
      <c r="K45" s="166" t="str">
        <f t="shared" si="3"/>
        <v>FF</v>
      </c>
      <c r="L45" s="132" t="s">
        <v>93</v>
      </c>
      <c r="O45" s="207"/>
      <c r="P45" s="220">
        <v>20</v>
      </c>
      <c r="Q45" s="221">
        <v>28</v>
      </c>
    </row>
    <row r="46" s="206" customFormat="1" spans="1:17">
      <c r="A46" s="3">
        <v>44</v>
      </c>
      <c r="B46" s="3" t="s">
        <v>181</v>
      </c>
      <c r="C46" s="132" t="s">
        <v>177</v>
      </c>
      <c r="D46" s="132">
        <v>2</v>
      </c>
      <c r="E46" s="132">
        <v>7</v>
      </c>
      <c r="F46" s="132">
        <v>8</v>
      </c>
      <c r="G46" s="132"/>
      <c r="H46" s="166" t="str">
        <f t="shared" si="0"/>
        <v>8C</v>
      </c>
      <c r="I46" s="166" t="str">
        <f t="shared" si="1"/>
        <v>5C</v>
      </c>
      <c r="J46" s="166" t="str">
        <f t="shared" si="2"/>
        <v>5E</v>
      </c>
      <c r="K46" s="166" t="str">
        <f t="shared" si="3"/>
        <v>FF</v>
      </c>
      <c r="L46" s="132" t="s">
        <v>93</v>
      </c>
      <c r="O46" s="207"/>
      <c r="P46" s="220">
        <v>21</v>
      </c>
      <c r="Q46" s="221">
        <v>0</v>
      </c>
    </row>
    <row r="47" s="206" customFormat="1" spans="1:17">
      <c r="A47" s="3">
        <v>45</v>
      </c>
      <c r="B47" s="3" t="s">
        <v>182</v>
      </c>
      <c r="C47" s="132" t="s">
        <v>177</v>
      </c>
      <c r="D47" s="132">
        <v>3</v>
      </c>
      <c r="E47" s="132">
        <v>11</v>
      </c>
      <c r="F47" s="132">
        <v>12</v>
      </c>
      <c r="G47" s="132">
        <v>13</v>
      </c>
      <c r="H47" s="166" t="str">
        <f t="shared" si="0"/>
        <v>8C</v>
      </c>
      <c r="I47" s="166">
        <f t="shared" si="1"/>
        <v>70</v>
      </c>
      <c r="J47" s="166">
        <f t="shared" si="2"/>
        <v>72</v>
      </c>
      <c r="K47" s="166">
        <f t="shared" si="3"/>
        <v>74</v>
      </c>
      <c r="L47" s="132" t="s">
        <v>93</v>
      </c>
      <c r="O47" s="207"/>
      <c r="P47" s="220">
        <v>1</v>
      </c>
      <c r="Q47" s="221">
        <v>28</v>
      </c>
    </row>
    <row r="48" s="206" customFormat="1" spans="1:17">
      <c r="A48" s="3">
        <v>46</v>
      </c>
      <c r="B48" s="3" t="s">
        <v>183</v>
      </c>
      <c r="C48" s="132" t="s">
        <v>177</v>
      </c>
      <c r="D48" s="132">
        <v>2</v>
      </c>
      <c r="E48" s="132">
        <v>14</v>
      </c>
      <c r="F48" s="132">
        <v>15</v>
      </c>
      <c r="G48" s="132"/>
      <c r="H48" s="166" t="str">
        <f t="shared" si="0"/>
        <v>8C</v>
      </c>
      <c r="I48" s="166">
        <f t="shared" si="1"/>
        <v>76</v>
      </c>
      <c r="J48" s="166">
        <f t="shared" si="2"/>
        <v>78</v>
      </c>
      <c r="K48" s="166" t="str">
        <f t="shared" si="3"/>
        <v>FF</v>
      </c>
      <c r="L48" s="132" t="s">
        <v>93</v>
      </c>
      <c r="O48" s="207"/>
      <c r="P48" s="220">
        <v>21</v>
      </c>
      <c r="Q48" s="221">
        <v>14</v>
      </c>
    </row>
    <row r="49" s="206" customFormat="1" spans="1:17">
      <c r="A49" s="3">
        <v>47</v>
      </c>
      <c r="B49" s="3" t="s">
        <v>184</v>
      </c>
      <c r="C49" s="132" t="s">
        <v>185</v>
      </c>
      <c r="D49" s="132">
        <v>2</v>
      </c>
      <c r="E49" s="132">
        <v>1</v>
      </c>
      <c r="F49" s="132">
        <v>2</v>
      </c>
      <c r="G49" s="132"/>
      <c r="H49" s="166" t="str">
        <f t="shared" si="0"/>
        <v>8D</v>
      </c>
      <c r="I49" s="166">
        <f t="shared" si="1"/>
        <v>50</v>
      </c>
      <c r="J49" s="166">
        <f t="shared" si="2"/>
        <v>52</v>
      </c>
      <c r="K49" s="166" t="str">
        <f t="shared" si="3"/>
        <v>FF</v>
      </c>
      <c r="L49" s="132" t="s">
        <v>93</v>
      </c>
      <c r="O49" s="207"/>
      <c r="P49" s="220">
        <v>21</v>
      </c>
      <c r="Q49" s="221">
        <v>28</v>
      </c>
    </row>
    <row r="50" s="206" customFormat="1" spans="1:17">
      <c r="A50" s="3">
        <v>48</v>
      </c>
      <c r="B50" s="3" t="s">
        <v>186</v>
      </c>
      <c r="C50" s="132" t="s">
        <v>185</v>
      </c>
      <c r="D50" s="132">
        <v>2</v>
      </c>
      <c r="E50" s="132">
        <v>1</v>
      </c>
      <c r="F50" s="132">
        <v>3</v>
      </c>
      <c r="G50" s="132"/>
      <c r="H50" s="166" t="str">
        <f t="shared" si="0"/>
        <v>8D</v>
      </c>
      <c r="I50" s="166">
        <f t="shared" si="1"/>
        <v>50</v>
      </c>
      <c r="J50" s="166">
        <f t="shared" si="2"/>
        <v>54</v>
      </c>
      <c r="K50" s="166" t="str">
        <f t="shared" si="3"/>
        <v>FF</v>
      </c>
      <c r="L50" s="132" t="s">
        <v>93</v>
      </c>
      <c r="O50" s="207"/>
      <c r="P50" s="220">
        <v>22</v>
      </c>
      <c r="Q50" s="221">
        <v>0</v>
      </c>
    </row>
    <row r="51" s="206" customFormat="1" spans="1:17">
      <c r="A51" s="3">
        <v>49</v>
      </c>
      <c r="B51" s="3" t="s">
        <v>187</v>
      </c>
      <c r="C51" s="132" t="s">
        <v>185</v>
      </c>
      <c r="D51" s="132">
        <v>2</v>
      </c>
      <c r="E51" s="132">
        <v>1</v>
      </c>
      <c r="F51" s="132">
        <v>4</v>
      </c>
      <c r="G51" s="132"/>
      <c r="H51" s="166" t="str">
        <f t="shared" si="0"/>
        <v>8D</v>
      </c>
      <c r="I51" s="166">
        <f t="shared" si="1"/>
        <v>50</v>
      </c>
      <c r="J51" s="166">
        <f t="shared" si="2"/>
        <v>56</v>
      </c>
      <c r="K51" s="166" t="str">
        <f t="shared" si="3"/>
        <v>FF</v>
      </c>
      <c r="L51" s="132" t="s">
        <v>93</v>
      </c>
      <c r="O51" s="207"/>
      <c r="P51" s="220">
        <v>22</v>
      </c>
      <c r="Q51" s="221">
        <v>14</v>
      </c>
    </row>
    <row r="52" s="206" customFormat="1" spans="1:17">
      <c r="A52" s="3">
        <v>50</v>
      </c>
      <c r="B52" s="3" t="s">
        <v>188</v>
      </c>
      <c r="C52" s="132" t="s">
        <v>185</v>
      </c>
      <c r="D52" s="132">
        <v>2</v>
      </c>
      <c r="E52" s="132">
        <v>5</v>
      </c>
      <c r="F52" s="132">
        <v>6</v>
      </c>
      <c r="G52" s="132"/>
      <c r="H52" s="166" t="str">
        <f t="shared" si="0"/>
        <v>8D</v>
      </c>
      <c r="I52" s="166">
        <f t="shared" si="1"/>
        <v>58</v>
      </c>
      <c r="J52" s="166" t="str">
        <f t="shared" si="2"/>
        <v>5A</v>
      </c>
      <c r="K52" s="166" t="str">
        <f t="shared" si="3"/>
        <v>FF</v>
      </c>
      <c r="L52" s="132" t="s">
        <v>93</v>
      </c>
      <c r="O52" s="207"/>
      <c r="P52" s="220">
        <v>22</v>
      </c>
      <c r="Q52" s="221">
        <v>28</v>
      </c>
    </row>
    <row r="53" s="206" customFormat="1" spans="1:17">
      <c r="A53" s="3">
        <v>51</v>
      </c>
      <c r="B53" s="3" t="s">
        <v>189</v>
      </c>
      <c r="C53" s="132" t="s">
        <v>185</v>
      </c>
      <c r="D53" s="132">
        <v>2</v>
      </c>
      <c r="E53" s="132">
        <v>5</v>
      </c>
      <c r="F53" s="132">
        <v>7</v>
      </c>
      <c r="G53" s="132"/>
      <c r="H53" s="166" t="str">
        <f t="shared" si="0"/>
        <v>8D</v>
      </c>
      <c r="I53" s="166">
        <f t="shared" si="1"/>
        <v>58</v>
      </c>
      <c r="J53" s="166" t="str">
        <f t="shared" si="2"/>
        <v>5C</v>
      </c>
      <c r="K53" s="166" t="str">
        <f t="shared" si="3"/>
        <v>FF</v>
      </c>
      <c r="L53" s="132" t="s">
        <v>93</v>
      </c>
      <c r="O53" s="207"/>
      <c r="P53" s="220">
        <v>23</v>
      </c>
      <c r="Q53" s="221">
        <v>0</v>
      </c>
    </row>
    <row r="54" s="206" customFormat="1" spans="1:17">
      <c r="A54" s="3">
        <v>52</v>
      </c>
      <c r="B54" s="3" t="s">
        <v>190</v>
      </c>
      <c r="C54" s="132" t="s">
        <v>185</v>
      </c>
      <c r="D54" s="132">
        <v>2</v>
      </c>
      <c r="E54" s="132">
        <v>5</v>
      </c>
      <c r="F54" s="132">
        <v>8</v>
      </c>
      <c r="G54" s="132"/>
      <c r="H54" s="166" t="str">
        <f t="shared" si="0"/>
        <v>8D</v>
      </c>
      <c r="I54" s="166">
        <f t="shared" si="1"/>
        <v>58</v>
      </c>
      <c r="J54" s="166" t="str">
        <f t="shared" si="2"/>
        <v>5E</v>
      </c>
      <c r="K54" s="166" t="str">
        <f t="shared" si="3"/>
        <v>FF</v>
      </c>
      <c r="L54" s="132" t="s">
        <v>93</v>
      </c>
      <c r="O54" s="207"/>
      <c r="P54" s="220">
        <v>23</v>
      </c>
      <c r="Q54" s="221">
        <v>14</v>
      </c>
    </row>
    <row r="55" s="206" customFormat="1" spans="1:17">
      <c r="A55" s="3">
        <v>53</v>
      </c>
      <c r="B55" s="3" t="s">
        <v>191</v>
      </c>
      <c r="C55" s="132" t="s">
        <v>185</v>
      </c>
      <c r="D55" s="132">
        <v>2</v>
      </c>
      <c r="E55" s="132">
        <v>5</v>
      </c>
      <c r="F55" s="132">
        <v>11</v>
      </c>
      <c r="G55" s="132"/>
      <c r="H55" s="166" t="str">
        <f t="shared" si="0"/>
        <v>8D</v>
      </c>
      <c r="I55" s="166">
        <f t="shared" si="1"/>
        <v>58</v>
      </c>
      <c r="J55" s="166">
        <f t="shared" si="2"/>
        <v>70</v>
      </c>
      <c r="K55" s="166" t="str">
        <f t="shared" si="3"/>
        <v>FF</v>
      </c>
      <c r="L55" s="132" t="s">
        <v>93</v>
      </c>
      <c r="O55" s="207"/>
      <c r="P55" s="220">
        <v>23</v>
      </c>
      <c r="Q55" s="221">
        <v>28</v>
      </c>
    </row>
    <row r="56" s="206" customFormat="1" spans="1:17">
      <c r="A56" s="3">
        <v>54</v>
      </c>
      <c r="B56" s="3" t="s">
        <v>192</v>
      </c>
      <c r="C56" s="132" t="s">
        <v>185</v>
      </c>
      <c r="D56" s="132">
        <v>2</v>
      </c>
      <c r="E56" s="132">
        <v>12</v>
      </c>
      <c r="F56" s="132">
        <v>13</v>
      </c>
      <c r="G56" s="132"/>
      <c r="H56" s="166" t="str">
        <f t="shared" si="0"/>
        <v>8D</v>
      </c>
      <c r="I56" s="166">
        <f t="shared" si="1"/>
        <v>72</v>
      </c>
      <c r="J56" s="166">
        <f t="shared" si="2"/>
        <v>74</v>
      </c>
      <c r="K56" s="166" t="str">
        <f t="shared" si="3"/>
        <v>FF</v>
      </c>
      <c r="L56" s="132" t="s">
        <v>93</v>
      </c>
      <c r="O56" s="207"/>
      <c r="P56" s="220">
        <v>28</v>
      </c>
      <c r="Q56" s="221">
        <v>0</v>
      </c>
    </row>
    <row r="57" s="206" customFormat="1" spans="1:17">
      <c r="A57" s="3">
        <v>55</v>
      </c>
      <c r="B57" s="3" t="s">
        <v>193</v>
      </c>
      <c r="C57" s="132" t="s">
        <v>185</v>
      </c>
      <c r="D57" s="132">
        <v>2</v>
      </c>
      <c r="E57" s="132">
        <v>12</v>
      </c>
      <c r="F57" s="132">
        <v>14</v>
      </c>
      <c r="G57" s="132"/>
      <c r="H57" s="166" t="str">
        <f t="shared" si="0"/>
        <v>8D</v>
      </c>
      <c r="I57" s="166">
        <f t="shared" si="1"/>
        <v>72</v>
      </c>
      <c r="J57" s="166">
        <f t="shared" si="2"/>
        <v>76</v>
      </c>
      <c r="K57" s="166" t="str">
        <f t="shared" si="3"/>
        <v>FF</v>
      </c>
      <c r="L57" s="132" t="s">
        <v>93</v>
      </c>
      <c r="O57" s="207"/>
      <c r="P57" s="220">
        <v>2</v>
      </c>
      <c r="Q57" s="221">
        <v>0</v>
      </c>
    </row>
    <row r="58" s="206" customFormat="1" spans="1:17">
      <c r="A58" s="3">
        <v>56</v>
      </c>
      <c r="B58" s="3" t="s">
        <v>194</v>
      </c>
      <c r="C58" s="132" t="s">
        <v>185</v>
      </c>
      <c r="D58" s="132">
        <v>2</v>
      </c>
      <c r="E58" s="132">
        <v>12</v>
      </c>
      <c r="F58" s="132">
        <v>15</v>
      </c>
      <c r="G58" s="132"/>
      <c r="H58" s="166" t="str">
        <f t="shared" si="0"/>
        <v>8D</v>
      </c>
      <c r="I58" s="166">
        <f t="shared" si="1"/>
        <v>72</v>
      </c>
      <c r="J58" s="166">
        <f t="shared" si="2"/>
        <v>78</v>
      </c>
      <c r="K58" s="166" t="str">
        <f t="shared" si="3"/>
        <v>FF</v>
      </c>
      <c r="L58" s="132" t="s">
        <v>93</v>
      </c>
      <c r="O58" s="207"/>
      <c r="P58" s="220">
        <v>28</v>
      </c>
      <c r="Q58" s="221">
        <v>14</v>
      </c>
    </row>
    <row r="59" s="206" customFormat="1" spans="1:17">
      <c r="A59" s="3">
        <v>57</v>
      </c>
      <c r="B59" s="3" t="s">
        <v>195</v>
      </c>
      <c r="C59" s="132" t="s">
        <v>185</v>
      </c>
      <c r="D59" s="132">
        <v>2</v>
      </c>
      <c r="E59" s="132">
        <v>12</v>
      </c>
      <c r="F59" s="132">
        <v>16</v>
      </c>
      <c r="G59" s="132"/>
      <c r="H59" s="166" t="str">
        <f t="shared" si="0"/>
        <v>8D</v>
      </c>
      <c r="I59" s="166">
        <f t="shared" si="1"/>
        <v>72</v>
      </c>
      <c r="J59" s="166" t="str">
        <f t="shared" si="2"/>
        <v>7A</v>
      </c>
      <c r="K59" s="166" t="str">
        <f t="shared" si="3"/>
        <v>FF</v>
      </c>
      <c r="L59" s="132" t="s">
        <v>93</v>
      </c>
      <c r="O59" s="207"/>
      <c r="P59" s="220">
        <v>28</v>
      </c>
      <c r="Q59" s="221">
        <v>28</v>
      </c>
    </row>
    <row r="60" s="206" customFormat="1" spans="1:17">
      <c r="A60" s="3">
        <v>58</v>
      </c>
      <c r="B60" s="3" t="s">
        <v>196</v>
      </c>
      <c r="C60" s="132" t="s">
        <v>185</v>
      </c>
      <c r="D60" s="132">
        <v>2</v>
      </c>
      <c r="E60" s="132">
        <v>12</v>
      </c>
      <c r="F60" s="132">
        <v>17</v>
      </c>
      <c r="G60" s="132"/>
      <c r="H60" s="166" t="str">
        <f t="shared" si="0"/>
        <v>8D</v>
      </c>
      <c r="I60" s="166">
        <f t="shared" si="1"/>
        <v>72</v>
      </c>
      <c r="J60" s="166" t="str">
        <f t="shared" si="2"/>
        <v>7C</v>
      </c>
      <c r="K60" s="166" t="str">
        <f t="shared" si="3"/>
        <v>FF</v>
      </c>
      <c r="L60" s="132" t="s">
        <v>93</v>
      </c>
      <c r="O60" s="207"/>
      <c r="P60" s="220">
        <v>29</v>
      </c>
      <c r="Q60" s="221">
        <v>0</v>
      </c>
    </row>
    <row r="61" s="206" customFormat="1" spans="1:17">
      <c r="A61" s="3">
        <v>59</v>
      </c>
      <c r="B61" s="3" t="s">
        <v>197</v>
      </c>
      <c r="C61" s="132" t="s">
        <v>177</v>
      </c>
      <c r="D61" s="132">
        <v>2</v>
      </c>
      <c r="E61" s="132">
        <v>16</v>
      </c>
      <c r="F61" s="132">
        <v>17</v>
      </c>
      <c r="G61" s="132"/>
      <c r="H61" s="166" t="str">
        <f t="shared" si="0"/>
        <v>8C</v>
      </c>
      <c r="I61" s="166" t="str">
        <f t="shared" si="1"/>
        <v>7A</v>
      </c>
      <c r="J61" s="166" t="str">
        <f t="shared" si="2"/>
        <v>7C</v>
      </c>
      <c r="K61" s="166" t="str">
        <f t="shared" si="3"/>
        <v>FF</v>
      </c>
      <c r="L61" s="132" t="s">
        <v>93</v>
      </c>
      <c r="O61" s="207"/>
      <c r="P61" s="220">
        <v>29</v>
      </c>
      <c r="Q61" s="221">
        <v>14</v>
      </c>
    </row>
    <row r="62" s="206" customFormat="1" spans="1:17">
      <c r="A62" s="3">
        <v>60</v>
      </c>
      <c r="B62" s="3" t="s">
        <v>198</v>
      </c>
      <c r="C62" s="132" t="s">
        <v>199</v>
      </c>
      <c r="D62" s="132">
        <v>2</v>
      </c>
      <c r="E62" s="132">
        <v>1</v>
      </c>
      <c r="F62" s="132">
        <v>2</v>
      </c>
      <c r="G62" s="132"/>
      <c r="H62" s="166" t="str">
        <f t="shared" si="0"/>
        <v>8E</v>
      </c>
      <c r="I62" s="166">
        <f t="shared" si="1"/>
        <v>50</v>
      </c>
      <c r="J62" s="166">
        <f t="shared" si="2"/>
        <v>52</v>
      </c>
      <c r="K62" s="166" t="str">
        <f t="shared" si="3"/>
        <v>FF</v>
      </c>
      <c r="L62" s="132" t="s">
        <v>93</v>
      </c>
      <c r="O62" s="207"/>
      <c r="P62" s="220">
        <v>29</v>
      </c>
      <c r="Q62" s="221">
        <v>28</v>
      </c>
    </row>
    <row r="63" s="206" customFormat="1" spans="1:17">
      <c r="A63" s="3">
        <v>61</v>
      </c>
      <c r="B63" s="3" t="s">
        <v>200</v>
      </c>
      <c r="C63" s="132" t="s">
        <v>199</v>
      </c>
      <c r="D63" s="132">
        <v>2</v>
      </c>
      <c r="E63" s="132">
        <v>1</v>
      </c>
      <c r="F63" s="132">
        <v>3</v>
      </c>
      <c r="G63" s="132"/>
      <c r="H63" s="166" t="str">
        <f t="shared" si="0"/>
        <v>8E</v>
      </c>
      <c r="I63" s="166">
        <f t="shared" si="1"/>
        <v>50</v>
      </c>
      <c r="J63" s="166">
        <f t="shared" si="2"/>
        <v>54</v>
      </c>
      <c r="K63" s="166" t="str">
        <f t="shared" si="3"/>
        <v>FF</v>
      </c>
      <c r="L63" s="132" t="s">
        <v>93</v>
      </c>
      <c r="O63" s="207"/>
      <c r="P63" s="220" t="s">
        <v>201</v>
      </c>
      <c r="Q63" s="221">
        <v>0</v>
      </c>
    </row>
    <row r="64" s="206" customFormat="1" spans="1:17">
      <c r="A64" s="3">
        <v>62</v>
      </c>
      <c r="B64" s="3" t="s">
        <v>202</v>
      </c>
      <c r="C64" s="132" t="s">
        <v>199</v>
      </c>
      <c r="D64" s="132">
        <v>3</v>
      </c>
      <c r="E64" s="132">
        <v>4</v>
      </c>
      <c r="F64" s="132">
        <v>5</v>
      </c>
      <c r="G64" s="132">
        <v>6</v>
      </c>
      <c r="H64" s="166" t="str">
        <f t="shared" si="0"/>
        <v>8E</v>
      </c>
      <c r="I64" s="166">
        <f t="shared" si="1"/>
        <v>56</v>
      </c>
      <c r="J64" s="166">
        <f t="shared" si="2"/>
        <v>58</v>
      </c>
      <c r="K64" s="166" t="str">
        <f t="shared" si="3"/>
        <v>5A</v>
      </c>
      <c r="L64" s="132" t="s">
        <v>93</v>
      </c>
      <c r="O64" s="207"/>
      <c r="P64" s="220" t="s">
        <v>201</v>
      </c>
      <c r="Q64" s="221">
        <v>14</v>
      </c>
    </row>
    <row r="65" s="206" customFormat="1" spans="1:17">
      <c r="A65" s="3">
        <v>63</v>
      </c>
      <c r="B65" s="3" t="s">
        <v>203</v>
      </c>
      <c r="C65" s="132" t="s">
        <v>204</v>
      </c>
      <c r="D65" s="132">
        <v>2</v>
      </c>
      <c r="E65" s="132">
        <v>1</v>
      </c>
      <c r="F65" s="132">
        <v>2</v>
      </c>
      <c r="G65" s="132"/>
      <c r="H65" s="166" t="str">
        <f t="shared" si="0"/>
        <v>8F</v>
      </c>
      <c r="I65" s="166">
        <f t="shared" si="1"/>
        <v>50</v>
      </c>
      <c r="J65" s="166">
        <f t="shared" si="2"/>
        <v>52</v>
      </c>
      <c r="K65" s="166" t="str">
        <f t="shared" si="3"/>
        <v>FF</v>
      </c>
      <c r="L65" s="132" t="s">
        <v>93</v>
      </c>
      <c r="O65" s="207"/>
      <c r="P65" s="220" t="s">
        <v>201</v>
      </c>
      <c r="Q65" s="221">
        <v>28</v>
      </c>
    </row>
    <row r="66" s="206" customFormat="1" spans="1:17">
      <c r="A66" s="3">
        <v>64</v>
      </c>
      <c r="B66" s="3" t="s">
        <v>205</v>
      </c>
      <c r="C66" s="132" t="s">
        <v>204</v>
      </c>
      <c r="D66" s="132">
        <v>2</v>
      </c>
      <c r="E66" s="132">
        <v>1</v>
      </c>
      <c r="F66" s="132">
        <v>3</v>
      </c>
      <c r="G66" s="132"/>
      <c r="H66" s="166" t="str">
        <f t="shared" si="0"/>
        <v>8F</v>
      </c>
      <c r="I66" s="166">
        <f t="shared" si="1"/>
        <v>50</v>
      </c>
      <c r="J66" s="166">
        <f t="shared" si="2"/>
        <v>54</v>
      </c>
      <c r="K66" s="166" t="str">
        <f t="shared" si="3"/>
        <v>FF</v>
      </c>
      <c r="L66" s="132" t="s">
        <v>93</v>
      </c>
      <c r="O66" s="207"/>
      <c r="P66" s="220" t="s">
        <v>206</v>
      </c>
      <c r="Q66" s="221">
        <v>0</v>
      </c>
    </row>
    <row r="67" s="206" customFormat="1" spans="1:17">
      <c r="A67" s="3">
        <v>65</v>
      </c>
      <c r="B67" s="3" t="s">
        <v>207</v>
      </c>
      <c r="C67" s="132" t="s">
        <v>199</v>
      </c>
      <c r="D67" s="132">
        <v>3</v>
      </c>
      <c r="E67" s="132">
        <v>7</v>
      </c>
      <c r="F67" s="132">
        <v>8</v>
      </c>
      <c r="G67" s="132">
        <v>11</v>
      </c>
      <c r="H67" s="166" t="str">
        <f t="shared" ref="H67:H130" si="4">C67</f>
        <v>8E</v>
      </c>
      <c r="I67" s="166" t="str">
        <f t="shared" ref="I67:I130" si="5">LOOKUP(E67,$M$4:$M$19,$N$4:$N$19)</f>
        <v>5C</v>
      </c>
      <c r="J67" s="166" t="str">
        <f t="shared" ref="J67:J130" si="6">LOOKUP(F67,$M$4:$M$19,$N$4:$N$19)</f>
        <v>5E</v>
      </c>
      <c r="K67" s="166">
        <f t="shared" ref="K67:K130" si="7">LOOKUP(G67,$M$4:$M$19,$N$4:$N$19)</f>
        <v>70</v>
      </c>
      <c r="L67" s="132" t="s">
        <v>93</v>
      </c>
      <c r="O67" s="207"/>
      <c r="P67" s="220" t="s">
        <v>206</v>
      </c>
      <c r="Q67" s="221">
        <v>14</v>
      </c>
    </row>
    <row r="68" s="206" customFormat="1" spans="1:17">
      <c r="A68" s="3">
        <v>66</v>
      </c>
      <c r="B68" s="3" t="s">
        <v>208</v>
      </c>
      <c r="C68" s="132" t="s">
        <v>199</v>
      </c>
      <c r="D68" s="132">
        <v>2</v>
      </c>
      <c r="E68" s="132">
        <v>12</v>
      </c>
      <c r="F68" s="132">
        <v>13</v>
      </c>
      <c r="G68" s="132"/>
      <c r="H68" s="166" t="str">
        <f t="shared" si="4"/>
        <v>8E</v>
      </c>
      <c r="I68" s="166">
        <f t="shared" si="5"/>
        <v>72</v>
      </c>
      <c r="J68" s="166">
        <f t="shared" si="6"/>
        <v>74</v>
      </c>
      <c r="K68" s="166" t="str">
        <f t="shared" si="7"/>
        <v>FF</v>
      </c>
      <c r="L68" s="132" t="s">
        <v>93</v>
      </c>
      <c r="O68" s="207"/>
      <c r="P68" s="220" t="s">
        <v>206</v>
      </c>
      <c r="Q68" s="221">
        <v>28</v>
      </c>
    </row>
    <row r="69" s="206" customFormat="1" spans="1:17">
      <c r="A69" s="3">
        <v>67</v>
      </c>
      <c r="B69" s="3" t="s">
        <v>209</v>
      </c>
      <c r="C69" s="132" t="s">
        <v>199</v>
      </c>
      <c r="D69" s="132">
        <v>3</v>
      </c>
      <c r="E69" s="132">
        <v>12</v>
      </c>
      <c r="F69" s="132">
        <v>14</v>
      </c>
      <c r="G69" s="132">
        <v>15</v>
      </c>
      <c r="H69" s="166" t="str">
        <f t="shared" si="4"/>
        <v>8E</v>
      </c>
      <c r="I69" s="166">
        <f t="shared" si="5"/>
        <v>72</v>
      </c>
      <c r="J69" s="166">
        <f t="shared" si="6"/>
        <v>76</v>
      </c>
      <c r="K69" s="166">
        <f t="shared" si="7"/>
        <v>78</v>
      </c>
      <c r="L69" s="132" t="s">
        <v>93</v>
      </c>
      <c r="O69" s="207"/>
      <c r="P69" s="220">
        <v>30</v>
      </c>
      <c r="Q69" s="221">
        <v>0</v>
      </c>
    </row>
    <row r="70" s="206" customFormat="1" spans="1:17">
      <c r="A70" s="3">
        <v>68</v>
      </c>
      <c r="B70" s="3" t="s">
        <v>210</v>
      </c>
      <c r="C70" s="132" t="s">
        <v>199</v>
      </c>
      <c r="D70" s="132">
        <v>2</v>
      </c>
      <c r="E70" s="132">
        <v>12</v>
      </c>
      <c r="F70" s="132">
        <v>16</v>
      </c>
      <c r="G70" s="132"/>
      <c r="H70" s="166" t="str">
        <f t="shared" si="4"/>
        <v>8E</v>
      </c>
      <c r="I70" s="166">
        <f t="shared" si="5"/>
        <v>72</v>
      </c>
      <c r="J70" s="166" t="str">
        <f t="shared" si="6"/>
        <v>7A</v>
      </c>
      <c r="K70" s="166" t="str">
        <f t="shared" si="7"/>
        <v>FF</v>
      </c>
      <c r="L70" s="132" t="s">
        <v>93</v>
      </c>
      <c r="O70" s="207"/>
      <c r="P70" s="220">
        <v>30</v>
      </c>
      <c r="Q70" s="221">
        <v>14</v>
      </c>
    </row>
    <row r="71" s="206" customFormat="1" spans="1:17">
      <c r="A71" s="3">
        <v>69</v>
      </c>
      <c r="B71" s="3" t="s">
        <v>211</v>
      </c>
      <c r="C71" s="132" t="s">
        <v>199</v>
      </c>
      <c r="D71" s="132">
        <v>2</v>
      </c>
      <c r="E71" s="132">
        <v>12</v>
      </c>
      <c r="F71" s="132">
        <v>17</v>
      </c>
      <c r="G71" s="132"/>
      <c r="H71" s="166" t="str">
        <f t="shared" si="4"/>
        <v>8E</v>
      </c>
      <c r="I71" s="166">
        <f t="shared" si="5"/>
        <v>72</v>
      </c>
      <c r="J71" s="166" t="str">
        <f t="shared" si="6"/>
        <v>7C</v>
      </c>
      <c r="K71" s="166" t="str">
        <f t="shared" si="7"/>
        <v>FF</v>
      </c>
      <c r="L71" s="132" t="s">
        <v>93</v>
      </c>
      <c r="O71" s="207"/>
      <c r="P71" s="220">
        <v>30</v>
      </c>
      <c r="Q71" s="221">
        <v>28</v>
      </c>
    </row>
    <row r="72" s="206" customFormat="1" spans="1:17">
      <c r="A72" s="3">
        <v>70</v>
      </c>
      <c r="B72" s="3" t="s">
        <v>212</v>
      </c>
      <c r="C72" s="132" t="s">
        <v>204</v>
      </c>
      <c r="D72" s="132">
        <v>2</v>
      </c>
      <c r="E72" s="132">
        <v>4</v>
      </c>
      <c r="F72" s="132">
        <v>5</v>
      </c>
      <c r="G72" s="132"/>
      <c r="H72" s="166" t="str">
        <f t="shared" si="4"/>
        <v>8F</v>
      </c>
      <c r="I72" s="166">
        <f t="shared" si="5"/>
        <v>56</v>
      </c>
      <c r="J72" s="166">
        <f t="shared" si="6"/>
        <v>58</v>
      </c>
      <c r="K72" s="166" t="str">
        <f t="shared" si="7"/>
        <v>FF</v>
      </c>
      <c r="L72" s="132" t="s">
        <v>93</v>
      </c>
      <c r="O72" s="207"/>
      <c r="P72" s="220">
        <v>31</v>
      </c>
      <c r="Q72" s="221">
        <v>0</v>
      </c>
    </row>
    <row r="73" s="206" customFormat="1" spans="1:17">
      <c r="A73" s="3">
        <v>71</v>
      </c>
      <c r="B73" s="3" t="s">
        <v>213</v>
      </c>
      <c r="C73" s="132" t="s">
        <v>204</v>
      </c>
      <c r="D73" s="132">
        <v>2</v>
      </c>
      <c r="E73" s="132">
        <v>6</v>
      </c>
      <c r="F73" s="132">
        <v>1</v>
      </c>
      <c r="G73" s="132"/>
      <c r="H73" s="166" t="str">
        <f t="shared" si="4"/>
        <v>8F</v>
      </c>
      <c r="I73" s="166" t="str">
        <f t="shared" si="5"/>
        <v>5A</v>
      </c>
      <c r="J73" s="166">
        <f t="shared" si="6"/>
        <v>50</v>
      </c>
      <c r="K73" s="166" t="str">
        <f t="shared" si="7"/>
        <v>FF</v>
      </c>
      <c r="L73" s="132" t="s">
        <v>93</v>
      </c>
      <c r="O73" s="207"/>
      <c r="P73" s="220">
        <v>31</v>
      </c>
      <c r="Q73" s="221">
        <v>14</v>
      </c>
    </row>
    <row r="74" s="206" customFormat="1" spans="1:17">
      <c r="A74" s="3">
        <v>72</v>
      </c>
      <c r="B74" s="3" t="s">
        <v>214</v>
      </c>
      <c r="C74" s="132" t="s">
        <v>204</v>
      </c>
      <c r="D74" s="132">
        <v>2</v>
      </c>
      <c r="E74" s="132">
        <v>6</v>
      </c>
      <c r="F74" s="132">
        <v>7</v>
      </c>
      <c r="G74" s="132"/>
      <c r="H74" s="166" t="str">
        <f t="shared" si="4"/>
        <v>8F</v>
      </c>
      <c r="I74" s="166" t="str">
        <f t="shared" si="5"/>
        <v>5A</v>
      </c>
      <c r="J74" s="166" t="str">
        <f t="shared" si="6"/>
        <v>5C</v>
      </c>
      <c r="K74" s="166" t="str">
        <f t="shared" si="7"/>
        <v>FF</v>
      </c>
      <c r="L74" s="132" t="s">
        <v>93</v>
      </c>
      <c r="O74" s="207"/>
      <c r="P74" s="220">
        <v>31</v>
      </c>
      <c r="Q74" s="221">
        <v>28</v>
      </c>
    </row>
    <row r="75" s="206" customFormat="1" spans="1:17">
      <c r="A75" s="3">
        <v>73</v>
      </c>
      <c r="B75" s="3" t="s">
        <v>215</v>
      </c>
      <c r="C75" s="132" t="s">
        <v>204</v>
      </c>
      <c r="D75" s="132">
        <v>2</v>
      </c>
      <c r="E75" s="132">
        <v>6</v>
      </c>
      <c r="F75" s="132">
        <v>8</v>
      </c>
      <c r="G75" s="132"/>
      <c r="H75" s="166" t="str">
        <f t="shared" si="4"/>
        <v>8F</v>
      </c>
      <c r="I75" s="166" t="str">
        <f t="shared" si="5"/>
        <v>5A</v>
      </c>
      <c r="J75" s="166" t="str">
        <f t="shared" si="6"/>
        <v>5E</v>
      </c>
      <c r="K75" s="166" t="str">
        <f t="shared" si="7"/>
        <v>FF</v>
      </c>
      <c r="L75" s="132" t="s">
        <v>93</v>
      </c>
      <c r="O75" s="207"/>
      <c r="P75" s="220">
        <v>32</v>
      </c>
      <c r="Q75" s="221">
        <v>0</v>
      </c>
    </row>
    <row r="76" s="206" customFormat="1" spans="1:17">
      <c r="A76" s="3">
        <v>74</v>
      </c>
      <c r="B76" s="3" t="s">
        <v>216</v>
      </c>
      <c r="C76" s="132" t="s">
        <v>204</v>
      </c>
      <c r="D76" s="132">
        <v>2</v>
      </c>
      <c r="E76" s="132">
        <v>11</v>
      </c>
      <c r="F76" s="132">
        <v>12</v>
      </c>
      <c r="G76" s="132"/>
      <c r="H76" s="166" t="str">
        <f t="shared" si="4"/>
        <v>8F</v>
      </c>
      <c r="I76" s="166">
        <f t="shared" si="5"/>
        <v>70</v>
      </c>
      <c r="J76" s="166">
        <f t="shared" si="6"/>
        <v>72</v>
      </c>
      <c r="K76" s="166" t="str">
        <f t="shared" si="7"/>
        <v>FF</v>
      </c>
      <c r="L76" s="132" t="s">
        <v>93</v>
      </c>
      <c r="O76" s="207"/>
      <c r="P76" s="220">
        <v>32</v>
      </c>
      <c r="Q76" s="221">
        <v>14</v>
      </c>
    </row>
    <row r="77" s="206" customFormat="1" spans="1:17">
      <c r="A77" s="3">
        <v>75</v>
      </c>
      <c r="B77" s="3" t="s">
        <v>217</v>
      </c>
      <c r="C77" s="132" t="s">
        <v>204</v>
      </c>
      <c r="D77" s="132">
        <v>2</v>
      </c>
      <c r="E77" s="132">
        <v>13</v>
      </c>
      <c r="F77" s="132">
        <v>14</v>
      </c>
      <c r="G77" s="132"/>
      <c r="H77" s="166" t="str">
        <f t="shared" si="4"/>
        <v>8F</v>
      </c>
      <c r="I77" s="166">
        <f t="shared" si="5"/>
        <v>74</v>
      </c>
      <c r="J77" s="166">
        <f t="shared" si="6"/>
        <v>76</v>
      </c>
      <c r="K77" s="166" t="str">
        <f t="shared" si="7"/>
        <v>FF</v>
      </c>
      <c r="L77" s="132" t="s">
        <v>93</v>
      </c>
      <c r="O77" s="207"/>
      <c r="P77" s="220">
        <v>32</v>
      </c>
      <c r="Q77" s="221">
        <v>28</v>
      </c>
    </row>
    <row r="78" s="206" customFormat="1" spans="1:17">
      <c r="A78" s="3">
        <v>76</v>
      </c>
      <c r="B78" s="3" t="s">
        <v>218</v>
      </c>
      <c r="C78" s="132" t="s">
        <v>204</v>
      </c>
      <c r="D78" s="132">
        <v>2</v>
      </c>
      <c r="E78" s="132">
        <v>15</v>
      </c>
      <c r="F78" s="132">
        <v>16</v>
      </c>
      <c r="G78" s="132"/>
      <c r="H78" s="166" t="str">
        <f t="shared" si="4"/>
        <v>8F</v>
      </c>
      <c r="I78" s="166">
        <f t="shared" si="5"/>
        <v>78</v>
      </c>
      <c r="J78" s="166" t="str">
        <f t="shared" si="6"/>
        <v>7A</v>
      </c>
      <c r="K78" s="166" t="str">
        <f t="shared" si="7"/>
        <v>FF</v>
      </c>
      <c r="L78" s="132" t="s">
        <v>93</v>
      </c>
      <c r="O78" s="207"/>
      <c r="P78" s="220">
        <v>33</v>
      </c>
      <c r="Q78" s="221">
        <v>0</v>
      </c>
    </row>
    <row r="79" s="206" customFormat="1" spans="1:17">
      <c r="A79" s="3">
        <v>77</v>
      </c>
      <c r="B79" s="3" t="s">
        <v>219</v>
      </c>
      <c r="C79" s="132" t="s">
        <v>204</v>
      </c>
      <c r="D79" s="132">
        <v>2</v>
      </c>
      <c r="E79" s="132">
        <v>15</v>
      </c>
      <c r="F79" s="132">
        <v>17</v>
      </c>
      <c r="G79" s="132"/>
      <c r="H79" s="166" t="str">
        <f t="shared" si="4"/>
        <v>8F</v>
      </c>
      <c r="I79" s="166">
        <f t="shared" si="5"/>
        <v>78</v>
      </c>
      <c r="J79" s="166" t="str">
        <f t="shared" si="6"/>
        <v>7C</v>
      </c>
      <c r="K79" s="166" t="str">
        <f t="shared" si="7"/>
        <v>FF</v>
      </c>
      <c r="L79" s="132" t="s">
        <v>93</v>
      </c>
      <c r="O79" s="207"/>
      <c r="P79" s="220">
        <v>33</v>
      </c>
      <c r="Q79" s="221">
        <v>14</v>
      </c>
    </row>
    <row r="80" s="206" customFormat="1" spans="1:17">
      <c r="A80" s="3">
        <v>78</v>
      </c>
      <c r="B80" s="3" t="s">
        <v>220</v>
      </c>
      <c r="C80" s="132">
        <v>90</v>
      </c>
      <c r="D80" s="132">
        <v>2</v>
      </c>
      <c r="E80" s="132">
        <v>1</v>
      </c>
      <c r="F80" s="132">
        <v>2</v>
      </c>
      <c r="G80" s="132"/>
      <c r="H80" s="166">
        <f t="shared" si="4"/>
        <v>90</v>
      </c>
      <c r="I80" s="166">
        <f t="shared" si="5"/>
        <v>50</v>
      </c>
      <c r="J80" s="166">
        <f t="shared" si="6"/>
        <v>52</v>
      </c>
      <c r="K80" s="166" t="str">
        <f t="shared" si="7"/>
        <v>FF</v>
      </c>
      <c r="L80" s="132" t="s">
        <v>93</v>
      </c>
      <c r="O80" s="207"/>
      <c r="P80" s="220">
        <v>33</v>
      </c>
      <c r="Q80" s="221">
        <v>28</v>
      </c>
    </row>
    <row r="81" s="206" customFormat="1" spans="1:17">
      <c r="A81" s="3">
        <v>79</v>
      </c>
      <c r="B81" s="3" t="s">
        <v>221</v>
      </c>
      <c r="C81" s="132">
        <v>90</v>
      </c>
      <c r="D81" s="132">
        <v>2</v>
      </c>
      <c r="E81" s="132">
        <v>3</v>
      </c>
      <c r="F81" s="132">
        <v>4</v>
      </c>
      <c r="G81" s="132"/>
      <c r="H81" s="166">
        <f t="shared" si="4"/>
        <v>90</v>
      </c>
      <c r="I81" s="166">
        <f t="shared" si="5"/>
        <v>54</v>
      </c>
      <c r="J81" s="166">
        <f t="shared" si="6"/>
        <v>56</v>
      </c>
      <c r="K81" s="166" t="str">
        <f t="shared" si="7"/>
        <v>FF</v>
      </c>
      <c r="L81" s="132" t="s">
        <v>93</v>
      </c>
      <c r="O81" s="207"/>
      <c r="P81" s="220">
        <v>38</v>
      </c>
      <c r="Q81" s="221">
        <v>0</v>
      </c>
    </row>
    <row r="82" s="206" customFormat="1" spans="1:17">
      <c r="A82" s="3">
        <v>80</v>
      </c>
      <c r="B82" s="3" t="s">
        <v>222</v>
      </c>
      <c r="C82" s="132">
        <v>90</v>
      </c>
      <c r="D82" s="132">
        <v>2</v>
      </c>
      <c r="E82" s="132">
        <v>5</v>
      </c>
      <c r="F82" s="132">
        <v>6</v>
      </c>
      <c r="G82" s="132"/>
      <c r="H82" s="166">
        <f t="shared" si="4"/>
        <v>90</v>
      </c>
      <c r="I82" s="166">
        <f t="shared" si="5"/>
        <v>58</v>
      </c>
      <c r="J82" s="166" t="str">
        <f t="shared" si="6"/>
        <v>5A</v>
      </c>
      <c r="K82" s="166" t="str">
        <f t="shared" si="7"/>
        <v>FF</v>
      </c>
      <c r="L82" s="132" t="s">
        <v>93</v>
      </c>
      <c r="O82" s="207"/>
      <c r="P82" s="220">
        <v>38</v>
      </c>
      <c r="Q82" s="221">
        <v>14</v>
      </c>
    </row>
    <row r="83" s="206" customFormat="1" spans="1:17">
      <c r="A83" s="3">
        <v>81</v>
      </c>
      <c r="B83" s="3" t="s">
        <v>223</v>
      </c>
      <c r="C83" s="132">
        <v>90</v>
      </c>
      <c r="D83" s="132">
        <v>2</v>
      </c>
      <c r="E83" s="132">
        <v>7</v>
      </c>
      <c r="F83" s="132">
        <v>8</v>
      </c>
      <c r="G83" s="132"/>
      <c r="H83" s="166">
        <f t="shared" si="4"/>
        <v>90</v>
      </c>
      <c r="I83" s="166" t="str">
        <f t="shared" si="5"/>
        <v>5C</v>
      </c>
      <c r="J83" s="166" t="str">
        <f t="shared" si="6"/>
        <v>5E</v>
      </c>
      <c r="K83" s="166" t="str">
        <f t="shared" si="7"/>
        <v>FF</v>
      </c>
      <c r="L83" s="132" t="s">
        <v>93</v>
      </c>
      <c r="O83" s="207"/>
      <c r="P83" s="220">
        <v>2</v>
      </c>
      <c r="Q83" s="221">
        <v>14</v>
      </c>
    </row>
    <row r="84" s="206" customFormat="1" spans="1:17">
      <c r="A84" s="3">
        <v>82</v>
      </c>
      <c r="B84" s="3" t="s">
        <v>224</v>
      </c>
      <c r="C84" s="132">
        <v>90</v>
      </c>
      <c r="D84" s="132">
        <v>2</v>
      </c>
      <c r="E84" s="132">
        <v>7</v>
      </c>
      <c r="F84" s="132">
        <v>11</v>
      </c>
      <c r="G84" s="132"/>
      <c r="H84" s="166">
        <f t="shared" si="4"/>
        <v>90</v>
      </c>
      <c r="I84" s="166" t="str">
        <f t="shared" si="5"/>
        <v>5C</v>
      </c>
      <c r="J84" s="166">
        <f t="shared" si="6"/>
        <v>70</v>
      </c>
      <c r="K84" s="166" t="str">
        <f t="shared" si="7"/>
        <v>FF</v>
      </c>
      <c r="L84" s="132" t="s">
        <v>93</v>
      </c>
      <c r="O84" s="207"/>
      <c r="P84" s="220">
        <v>38</v>
      </c>
      <c r="Q84" s="221">
        <v>28</v>
      </c>
    </row>
    <row r="85" s="206" customFormat="1" spans="1:17">
      <c r="A85" s="3">
        <v>83</v>
      </c>
      <c r="B85" s="3" t="s">
        <v>225</v>
      </c>
      <c r="C85" s="132">
        <v>90</v>
      </c>
      <c r="D85" s="132">
        <v>2</v>
      </c>
      <c r="E85" s="132">
        <v>12</v>
      </c>
      <c r="F85" s="132">
        <v>13</v>
      </c>
      <c r="G85" s="132"/>
      <c r="H85" s="166">
        <f t="shared" si="4"/>
        <v>90</v>
      </c>
      <c r="I85" s="166">
        <f t="shared" si="5"/>
        <v>72</v>
      </c>
      <c r="J85" s="166">
        <f t="shared" si="6"/>
        <v>74</v>
      </c>
      <c r="K85" s="166" t="str">
        <f t="shared" si="7"/>
        <v>FF</v>
      </c>
      <c r="L85" s="132" t="s">
        <v>93</v>
      </c>
      <c r="O85" s="207"/>
      <c r="P85" s="220">
        <v>39</v>
      </c>
      <c r="Q85" s="221">
        <v>0</v>
      </c>
    </row>
    <row r="86" s="206" customFormat="1" spans="1:17">
      <c r="A86" s="3">
        <v>84</v>
      </c>
      <c r="B86" s="3" t="s">
        <v>226</v>
      </c>
      <c r="C86" s="132">
        <v>90</v>
      </c>
      <c r="D86" s="132">
        <v>2</v>
      </c>
      <c r="E86" s="132">
        <v>12</v>
      </c>
      <c r="F86" s="132">
        <v>14</v>
      </c>
      <c r="G86" s="132"/>
      <c r="H86" s="166">
        <f t="shared" si="4"/>
        <v>90</v>
      </c>
      <c r="I86" s="166">
        <f t="shared" si="5"/>
        <v>72</v>
      </c>
      <c r="J86" s="166">
        <f t="shared" si="6"/>
        <v>76</v>
      </c>
      <c r="K86" s="166" t="str">
        <f t="shared" si="7"/>
        <v>FF</v>
      </c>
      <c r="L86" s="132" t="s">
        <v>93</v>
      </c>
      <c r="O86" s="207"/>
      <c r="P86" s="220">
        <v>39</v>
      </c>
      <c r="Q86" s="221">
        <v>14</v>
      </c>
    </row>
    <row r="87" s="206" customFormat="1" spans="1:17">
      <c r="A87" s="3">
        <v>85</v>
      </c>
      <c r="B87" s="3" t="s">
        <v>227</v>
      </c>
      <c r="C87" s="132">
        <v>91</v>
      </c>
      <c r="D87" s="132">
        <v>2</v>
      </c>
      <c r="E87" s="132">
        <v>1</v>
      </c>
      <c r="F87" s="132">
        <v>2</v>
      </c>
      <c r="G87" s="132"/>
      <c r="H87" s="166">
        <f t="shared" si="4"/>
        <v>91</v>
      </c>
      <c r="I87" s="166">
        <f t="shared" si="5"/>
        <v>50</v>
      </c>
      <c r="J87" s="166">
        <f t="shared" si="6"/>
        <v>52</v>
      </c>
      <c r="K87" s="166" t="str">
        <f t="shared" si="7"/>
        <v>FF</v>
      </c>
      <c r="L87" s="132" t="s">
        <v>93</v>
      </c>
      <c r="O87" s="207"/>
      <c r="P87" s="220">
        <v>39</v>
      </c>
      <c r="Q87" s="221">
        <v>28</v>
      </c>
    </row>
    <row r="88" s="206" customFormat="1" spans="1:17">
      <c r="A88" s="3">
        <v>86</v>
      </c>
      <c r="B88" s="3" t="s">
        <v>228</v>
      </c>
      <c r="C88" s="132">
        <v>90</v>
      </c>
      <c r="D88" s="132">
        <v>2</v>
      </c>
      <c r="E88" s="132">
        <v>15</v>
      </c>
      <c r="F88" s="132">
        <v>16</v>
      </c>
      <c r="G88" s="132"/>
      <c r="H88" s="166">
        <f t="shared" si="4"/>
        <v>90</v>
      </c>
      <c r="I88" s="166">
        <f t="shared" si="5"/>
        <v>78</v>
      </c>
      <c r="J88" s="166" t="str">
        <f t="shared" si="6"/>
        <v>7A</v>
      </c>
      <c r="K88" s="166" t="str">
        <f t="shared" si="7"/>
        <v>FF</v>
      </c>
      <c r="L88" s="132" t="s">
        <v>93</v>
      </c>
      <c r="O88" s="207"/>
      <c r="P88" s="220" t="s">
        <v>229</v>
      </c>
      <c r="Q88" s="221">
        <v>0</v>
      </c>
    </row>
    <row r="89" s="206" customFormat="1" spans="1:17">
      <c r="A89" s="3">
        <v>87</v>
      </c>
      <c r="B89" s="3" t="s">
        <v>230</v>
      </c>
      <c r="C89" s="132">
        <v>90</v>
      </c>
      <c r="D89" s="132">
        <v>2</v>
      </c>
      <c r="E89" s="132">
        <v>15</v>
      </c>
      <c r="F89" s="132">
        <v>17</v>
      </c>
      <c r="G89" s="132"/>
      <c r="H89" s="166">
        <f t="shared" si="4"/>
        <v>90</v>
      </c>
      <c r="I89" s="166">
        <f t="shared" si="5"/>
        <v>78</v>
      </c>
      <c r="J89" s="166" t="str">
        <f t="shared" si="6"/>
        <v>7C</v>
      </c>
      <c r="K89" s="166" t="str">
        <f t="shared" si="7"/>
        <v>FF</v>
      </c>
      <c r="L89" s="132" t="s">
        <v>93</v>
      </c>
      <c r="O89" s="207"/>
      <c r="P89" s="220" t="s">
        <v>229</v>
      </c>
      <c r="Q89" s="221">
        <v>14</v>
      </c>
    </row>
    <row r="90" s="206" customFormat="1" spans="1:17">
      <c r="A90" s="3">
        <v>88</v>
      </c>
      <c r="B90" s="3" t="s">
        <v>231</v>
      </c>
      <c r="C90" s="132">
        <v>91</v>
      </c>
      <c r="D90" s="132">
        <v>2</v>
      </c>
      <c r="E90" s="132">
        <v>3</v>
      </c>
      <c r="F90" s="132">
        <v>4</v>
      </c>
      <c r="G90" s="132"/>
      <c r="H90" s="166">
        <f t="shared" si="4"/>
        <v>91</v>
      </c>
      <c r="I90" s="166">
        <f t="shared" si="5"/>
        <v>54</v>
      </c>
      <c r="J90" s="166">
        <f t="shared" si="6"/>
        <v>56</v>
      </c>
      <c r="K90" s="166" t="str">
        <f t="shared" si="7"/>
        <v>FF</v>
      </c>
      <c r="L90" s="132" t="s">
        <v>93</v>
      </c>
      <c r="O90" s="207"/>
      <c r="P90" s="220" t="s">
        <v>229</v>
      </c>
      <c r="Q90" s="221">
        <v>28</v>
      </c>
    </row>
    <row r="91" s="206" customFormat="1" spans="1:17">
      <c r="A91" s="3">
        <v>89</v>
      </c>
      <c r="B91" s="3" t="s">
        <v>232</v>
      </c>
      <c r="C91" s="132">
        <v>91</v>
      </c>
      <c r="D91" s="132">
        <v>2</v>
      </c>
      <c r="E91" s="132">
        <v>3</v>
      </c>
      <c r="F91" s="132">
        <v>5</v>
      </c>
      <c r="G91" s="132"/>
      <c r="H91" s="166">
        <f t="shared" si="4"/>
        <v>91</v>
      </c>
      <c r="I91" s="166">
        <f t="shared" si="5"/>
        <v>54</v>
      </c>
      <c r="J91" s="166">
        <f t="shared" si="6"/>
        <v>58</v>
      </c>
      <c r="K91" s="166" t="str">
        <f t="shared" si="7"/>
        <v>FF</v>
      </c>
      <c r="L91" s="132" t="s">
        <v>93</v>
      </c>
      <c r="O91" s="207"/>
      <c r="P91" s="220" t="s">
        <v>233</v>
      </c>
      <c r="Q91" s="221">
        <v>0</v>
      </c>
    </row>
    <row r="92" s="206" customFormat="1" spans="1:17">
      <c r="A92" s="3">
        <v>90</v>
      </c>
      <c r="B92" s="3" t="s">
        <v>234</v>
      </c>
      <c r="C92" s="132">
        <v>91</v>
      </c>
      <c r="D92" s="132">
        <v>2</v>
      </c>
      <c r="E92" s="132">
        <v>3</v>
      </c>
      <c r="F92" s="132">
        <v>6</v>
      </c>
      <c r="G92" s="132"/>
      <c r="H92" s="166">
        <f t="shared" si="4"/>
        <v>91</v>
      </c>
      <c r="I92" s="166">
        <f t="shared" si="5"/>
        <v>54</v>
      </c>
      <c r="J92" s="166" t="str">
        <f t="shared" si="6"/>
        <v>5A</v>
      </c>
      <c r="K92" s="166" t="str">
        <f t="shared" si="7"/>
        <v>FF</v>
      </c>
      <c r="L92" s="132" t="s">
        <v>93</v>
      </c>
      <c r="O92" s="207"/>
      <c r="P92" s="220" t="s">
        <v>233</v>
      </c>
      <c r="Q92" s="221">
        <v>14</v>
      </c>
    </row>
    <row r="93" s="206" customFormat="1" spans="1:17">
      <c r="A93" s="3">
        <v>91</v>
      </c>
      <c r="B93" s="3" t="s">
        <v>235</v>
      </c>
      <c r="C93" s="132">
        <v>91</v>
      </c>
      <c r="D93" s="132">
        <v>2</v>
      </c>
      <c r="E93" s="132">
        <v>3</v>
      </c>
      <c r="F93" s="132">
        <v>7</v>
      </c>
      <c r="G93" s="132"/>
      <c r="H93" s="166">
        <f t="shared" si="4"/>
        <v>91</v>
      </c>
      <c r="I93" s="166">
        <f t="shared" si="5"/>
        <v>54</v>
      </c>
      <c r="J93" s="166" t="str">
        <f t="shared" si="6"/>
        <v>5C</v>
      </c>
      <c r="K93" s="166" t="str">
        <f t="shared" si="7"/>
        <v>FF</v>
      </c>
      <c r="L93" s="132" t="s">
        <v>93</v>
      </c>
      <c r="O93" s="207"/>
      <c r="P93" s="220" t="s">
        <v>233</v>
      </c>
      <c r="Q93" s="221">
        <v>28</v>
      </c>
    </row>
    <row r="94" s="206" customFormat="1" spans="1:17">
      <c r="A94" s="3">
        <v>92</v>
      </c>
      <c r="B94" s="3" t="s">
        <v>236</v>
      </c>
      <c r="C94" s="132">
        <v>91</v>
      </c>
      <c r="D94" s="132">
        <v>2</v>
      </c>
      <c r="E94" s="132">
        <v>3</v>
      </c>
      <c r="F94" s="132">
        <v>8</v>
      </c>
      <c r="G94" s="132"/>
      <c r="H94" s="166">
        <f t="shared" si="4"/>
        <v>91</v>
      </c>
      <c r="I94" s="166">
        <f t="shared" si="5"/>
        <v>54</v>
      </c>
      <c r="J94" s="166" t="str">
        <f t="shared" si="6"/>
        <v>5E</v>
      </c>
      <c r="K94" s="166" t="str">
        <f t="shared" si="7"/>
        <v>FF</v>
      </c>
      <c r="L94" s="132" t="s">
        <v>93</v>
      </c>
      <c r="O94" s="207"/>
      <c r="P94" s="220" t="s">
        <v>237</v>
      </c>
      <c r="Q94" s="221">
        <v>0</v>
      </c>
    </row>
    <row r="95" s="206" customFormat="1" spans="1:17">
      <c r="A95" s="3">
        <v>93</v>
      </c>
      <c r="B95" s="3" t="s">
        <v>238</v>
      </c>
      <c r="C95" s="132">
        <v>91</v>
      </c>
      <c r="D95" s="132">
        <v>2</v>
      </c>
      <c r="E95" s="132">
        <v>3</v>
      </c>
      <c r="F95" s="132">
        <v>11</v>
      </c>
      <c r="G95" s="132"/>
      <c r="H95" s="166">
        <f t="shared" si="4"/>
        <v>91</v>
      </c>
      <c r="I95" s="166">
        <f t="shared" si="5"/>
        <v>54</v>
      </c>
      <c r="J95" s="166">
        <f t="shared" si="6"/>
        <v>70</v>
      </c>
      <c r="K95" s="166" t="str">
        <f t="shared" si="7"/>
        <v>FF</v>
      </c>
      <c r="L95" s="132" t="s">
        <v>93</v>
      </c>
      <c r="O95" s="207"/>
      <c r="P95" s="220" t="s">
        <v>237</v>
      </c>
      <c r="Q95" s="221">
        <v>14</v>
      </c>
    </row>
    <row r="96" s="206" customFormat="1" spans="1:17">
      <c r="A96" s="3">
        <v>94</v>
      </c>
      <c r="B96" s="3" t="s">
        <v>239</v>
      </c>
      <c r="C96" s="132">
        <v>91</v>
      </c>
      <c r="D96" s="132">
        <v>2</v>
      </c>
      <c r="E96" s="132">
        <v>3</v>
      </c>
      <c r="F96" s="132">
        <v>12</v>
      </c>
      <c r="G96" s="132"/>
      <c r="H96" s="166">
        <f t="shared" si="4"/>
        <v>91</v>
      </c>
      <c r="I96" s="166">
        <f t="shared" si="5"/>
        <v>54</v>
      </c>
      <c r="J96" s="166">
        <f t="shared" si="6"/>
        <v>72</v>
      </c>
      <c r="K96" s="166" t="str">
        <f t="shared" si="7"/>
        <v>FF</v>
      </c>
      <c r="L96" s="132" t="s">
        <v>93</v>
      </c>
      <c r="O96" s="207"/>
      <c r="P96" s="220" t="s">
        <v>237</v>
      </c>
      <c r="Q96" s="221">
        <v>28</v>
      </c>
    </row>
    <row r="97" s="206" customFormat="1" spans="1:17">
      <c r="A97" s="3">
        <v>95</v>
      </c>
      <c r="B97" s="3" t="s">
        <v>240</v>
      </c>
      <c r="C97" s="132">
        <v>91</v>
      </c>
      <c r="D97" s="132">
        <v>2</v>
      </c>
      <c r="E97" s="132">
        <v>13</v>
      </c>
      <c r="F97" s="132">
        <v>14</v>
      </c>
      <c r="G97" s="132"/>
      <c r="H97" s="166">
        <f t="shared" si="4"/>
        <v>91</v>
      </c>
      <c r="I97" s="166">
        <f t="shared" si="5"/>
        <v>74</v>
      </c>
      <c r="J97" s="166">
        <f t="shared" si="6"/>
        <v>76</v>
      </c>
      <c r="K97" s="166" t="str">
        <f t="shared" si="7"/>
        <v>FF</v>
      </c>
      <c r="L97" s="132" t="s">
        <v>93</v>
      </c>
      <c r="O97" s="207"/>
      <c r="P97" s="220">
        <v>70</v>
      </c>
      <c r="Q97" s="221">
        <v>0</v>
      </c>
    </row>
    <row r="98" s="206" customFormat="1" spans="1:17">
      <c r="A98" s="3">
        <v>96</v>
      </c>
      <c r="B98" s="3" t="s">
        <v>241</v>
      </c>
      <c r="C98" s="132">
        <v>92</v>
      </c>
      <c r="D98" s="132">
        <v>2</v>
      </c>
      <c r="E98" s="132">
        <v>1</v>
      </c>
      <c r="F98" s="132">
        <v>2</v>
      </c>
      <c r="G98" s="132"/>
      <c r="H98" s="166">
        <f t="shared" si="4"/>
        <v>92</v>
      </c>
      <c r="I98" s="166">
        <f t="shared" si="5"/>
        <v>50</v>
      </c>
      <c r="J98" s="166">
        <f t="shared" si="6"/>
        <v>52</v>
      </c>
      <c r="K98" s="166" t="str">
        <f t="shared" si="7"/>
        <v>FF</v>
      </c>
      <c r="L98" s="132" t="s">
        <v>93</v>
      </c>
      <c r="O98" s="207"/>
      <c r="P98" s="220">
        <v>70</v>
      </c>
      <c r="Q98" s="221">
        <v>14</v>
      </c>
    </row>
    <row r="99" s="206" customFormat="1" spans="1:17">
      <c r="A99" s="3">
        <v>97</v>
      </c>
      <c r="B99" s="3" t="s">
        <v>242</v>
      </c>
      <c r="C99" s="132">
        <v>91</v>
      </c>
      <c r="D99" s="132">
        <v>2</v>
      </c>
      <c r="E99" s="132">
        <v>15</v>
      </c>
      <c r="F99" s="132">
        <v>16</v>
      </c>
      <c r="G99" s="132"/>
      <c r="H99" s="166">
        <f t="shared" si="4"/>
        <v>91</v>
      </c>
      <c r="I99" s="166">
        <f t="shared" si="5"/>
        <v>78</v>
      </c>
      <c r="J99" s="166" t="str">
        <f t="shared" si="6"/>
        <v>7A</v>
      </c>
      <c r="K99" s="166" t="str">
        <f t="shared" si="7"/>
        <v>FF</v>
      </c>
      <c r="L99" s="132" t="s">
        <v>93</v>
      </c>
      <c r="O99" s="207"/>
      <c r="P99" s="220">
        <v>70</v>
      </c>
      <c r="Q99" s="221">
        <v>28</v>
      </c>
    </row>
    <row r="100" s="206" customFormat="1" spans="1:17">
      <c r="A100" s="3">
        <v>98</v>
      </c>
      <c r="B100" s="3" t="s">
        <v>243</v>
      </c>
      <c r="C100" s="132">
        <v>91</v>
      </c>
      <c r="D100" s="132">
        <v>2</v>
      </c>
      <c r="E100" s="132">
        <v>15</v>
      </c>
      <c r="F100" s="132">
        <v>17</v>
      </c>
      <c r="G100" s="132"/>
      <c r="H100" s="166">
        <f t="shared" si="4"/>
        <v>91</v>
      </c>
      <c r="I100" s="166">
        <f t="shared" si="5"/>
        <v>78</v>
      </c>
      <c r="J100" s="166" t="str">
        <f t="shared" si="6"/>
        <v>7C</v>
      </c>
      <c r="K100" s="166" t="str">
        <f t="shared" si="7"/>
        <v>FF</v>
      </c>
      <c r="L100" s="132" t="s">
        <v>93</v>
      </c>
      <c r="O100" s="207"/>
      <c r="P100" s="220">
        <v>71</v>
      </c>
      <c r="Q100" s="221">
        <v>0</v>
      </c>
    </row>
    <row r="101" s="206" customFormat="1" spans="1:17">
      <c r="A101" s="3">
        <v>99</v>
      </c>
      <c r="B101" s="3" t="s">
        <v>244</v>
      </c>
      <c r="C101" s="132">
        <v>92</v>
      </c>
      <c r="D101" s="132">
        <v>2</v>
      </c>
      <c r="E101" s="132">
        <v>3</v>
      </c>
      <c r="F101" s="132">
        <v>4</v>
      </c>
      <c r="G101" s="132"/>
      <c r="H101" s="166">
        <f t="shared" si="4"/>
        <v>92</v>
      </c>
      <c r="I101" s="166">
        <f t="shared" si="5"/>
        <v>54</v>
      </c>
      <c r="J101" s="166">
        <f t="shared" si="6"/>
        <v>56</v>
      </c>
      <c r="K101" s="166" t="str">
        <f t="shared" si="7"/>
        <v>FF</v>
      </c>
      <c r="L101" s="132" t="s">
        <v>93</v>
      </c>
      <c r="O101" s="207"/>
      <c r="P101" s="220">
        <v>2</v>
      </c>
      <c r="Q101" s="221">
        <v>28</v>
      </c>
    </row>
    <row r="102" s="206" customFormat="1" spans="1:17">
      <c r="A102" s="3">
        <v>100</v>
      </c>
      <c r="B102" s="3" t="s">
        <v>245</v>
      </c>
      <c r="C102" s="132">
        <v>92</v>
      </c>
      <c r="D102" s="132">
        <v>2</v>
      </c>
      <c r="E102" s="132">
        <v>3</v>
      </c>
      <c r="F102" s="132">
        <v>5</v>
      </c>
      <c r="G102" s="132"/>
      <c r="H102" s="166">
        <f t="shared" si="4"/>
        <v>92</v>
      </c>
      <c r="I102" s="166">
        <f t="shared" si="5"/>
        <v>54</v>
      </c>
      <c r="J102" s="166">
        <f t="shared" si="6"/>
        <v>58</v>
      </c>
      <c r="K102" s="166" t="str">
        <f t="shared" si="7"/>
        <v>FF</v>
      </c>
      <c r="L102" s="132" t="s">
        <v>93</v>
      </c>
      <c r="O102" s="207"/>
      <c r="P102" s="220">
        <v>3</v>
      </c>
      <c r="Q102" s="221">
        <v>0</v>
      </c>
    </row>
    <row r="103" s="206" customFormat="1" spans="1:17">
      <c r="A103" s="3">
        <v>101</v>
      </c>
      <c r="B103" s="3" t="s">
        <v>246</v>
      </c>
      <c r="C103" s="132">
        <v>92</v>
      </c>
      <c r="D103" s="132">
        <v>2</v>
      </c>
      <c r="E103" s="132">
        <v>3</v>
      </c>
      <c r="F103" s="132">
        <v>6</v>
      </c>
      <c r="G103" s="132"/>
      <c r="H103" s="166">
        <f t="shared" si="4"/>
        <v>92</v>
      </c>
      <c r="I103" s="166">
        <f t="shared" si="5"/>
        <v>54</v>
      </c>
      <c r="J103" s="166" t="str">
        <f t="shared" si="6"/>
        <v>5A</v>
      </c>
      <c r="K103" s="166" t="str">
        <f t="shared" si="7"/>
        <v>FF</v>
      </c>
      <c r="L103" s="132" t="s">
        <v>93</v>
      </c>
      <c r="O103" s="207"/>
      <c r="P103" s="220">
        <v>71</v>
      </c>
      <c r="Q103" s="221">
        <v>14</v>
      </c>
    </row>
    <row r="104" s="206" customFormat="1" spans="1:17">
      <c r="A104" s="3">
        <v>102</v>
      </c>
      <c r="B104" s="3" t="s">
        <v>247</v>
      </c>
      <c r="C104" s="132">
        <v>92</v>
      </c>
      <c r="D104" s="132">
        <v>2</v>
      </c>
      <c r="E104" s="132">
        <v>3</v>
      </c>
      <c r="F104" s="132">
        <v>7</v>
      </c>
      <c r="G104" s="132"/>
      <c r="H104" s="166">
        <f t="shared" si="4"/>
        <v>92</v>
      </c>
      <c r="I104" s="166">
        <f t="shared" si="5"/>
        <v>54</v>
      </c>
      <c r="J104" s="166" t="str">
        <f t="shared" si="6"/>
        <v>5C</v>
      </c>
      <c r="K104" s="166" t="str">
        <f t="shared" si="7"/>
        <v>FF</v>
      </c>
      <c r="L104" s="132" t="s">
        <v>93</v>
      </c>
      <c r="O104" s="207"/>
      <c r="P104" s="220">
        <v>71</v>
      </c>
      <c r="Q104" s="221">
        <v>28</v>
      </c>
    </row>
    <row r="105" s="206" customFormat="1" spans="1:17">
      <c r="A105" s="3">
        <v>103</v>
      </c>
      <c r="B105" s="3" t="s">
        <v>248</v>
      </c>
      <c r="C105" s="132">
        <v>92</v>
      </c>
      <c r="D105" s="132">
        <v>2</v>
      </c>
      <c r="E105" s="132">
        <v>3</v>
      </c>
      <c r="F105" s="132">
        <v>8</v>
      </c>
      <c r="G105" s="132"/>
      <c r="H105" s="166">
        <f t="shared" si="4"/>
        <v>92</v>
      </c>
      <c r="I105" s="166">
        <f t="shared" si="5"/>
        <v>54</v>
      </c>
      <c r="J105" s="166" t="str">
        <f t="shared" si="6"/>
        <v>5E</v>
      </c>
      <c r="K105" s="166" t="str">
        <f t="shared" si="7"/>
        <v>FF</v>
      </c>
      <c r="L105" s="132" t="s">
        <v>93</v>
      </c>
      <c r="O105" s="207"/>
      <c r="P105" s="220">
        <v>72</v>
      </c>
      <c r="Q105" s="221">
        <v>0</v>
      </c>
    </row>
    <row r="106" s="206" customFormat="1" spans="1:17">
      <c r="A106" s="3">
        <v>104</v>
      </c>
      <c r="B106" s="3" t="s">
        <v>249</v>
      </c>
      <c r="C106" s="132">
        <v>92</v>
      </c>
      <c r="D106" s="132">
        <v>2</v>
      </c>
      <c r="E106" s="132">
        <v>3</v>
      </c>
      <c r="F106" s="132">
        <v>11</v>
      </c>
      <c r="G106" s="132"/>
      <c r="H106" s="166">
        <f t="shared" si="4"/>
        <v>92</v>
      </c>
      <c r="I106" s="166">
        <f t="shared" si="5"/>
        <v>54</v>
      </c>
      <c r="J106" s="166">
        <f t="shared" si="6"/>
        <v>70</v>
      </c>
      <c r="K106" s="166" t="str">
        <f t="shared" si="7"/>
        <v>FF</v>
      </c>
      <c r="L106" s="132" t="s">
        <v>93</v>
      </c>
      <c r="O106" s="207"/>
      <c r="P106" s="220">
        <v>72</v>
      </c>
      <c r="Q106" s="221">
        <v>14</v>
      </c>
    </row>
    <row r="107" s="206" customFormat="1" spans="1:17">
      <c r="A107" s="3">
        <v>105</v>
      </c>
      <c r="B107" s="3" t="s">
        <v>250</v>
      </c>
      <c r="C107" s="132">
        <v>92</v>
      </c>
      <c r="D107" s="132">
        <v>3</v>
      </c>
      <c r="E107" s="132">
        <v>3</v>
      </c>
      <c r="F107" s="132">
        <v>12</v>
      </c>
      <c r="G107" s="132">
        <v>13</v>
      </c>
      <c r="H107" s="166">
        <f t="shared" si="4"/>
        <v>92</v>
      </c>
      <c r="I107" s="166">
        <f t="shared" si="5"/>
        <v>54</v>
      </c>
      <c r="J107" s="166">
        <f t="shared" si="6"/>
        <v>72</v>
      </c>
      <c r="K107" s="166">
        <f t="shared" si="7"/>
        <v>74</v>
      </c>
      <c r="L107" s="132" t="s">
        <v>93</v>
      </c>
      <c r="O107" s="207"/>
      <c r="P107" s="220">
        <v>72</v>
      </c>
      <c r="Q107" s="221">
        <v>28</v>
      </c>
    </row>
    <row r="108" s="206" customFormat="1" spans="1:17">
      <c r="A108" s="3">
        <v>106</v>
      </c>
      <c r="B108" s="3" t="s">
        <v>251</v>
      </c>
      <c r="C108" s="132">
        <v>92</v>
      </c>
      <c r="D108" s="132">
        <v>2</v>
      </c>
      <c r="E108" s="132">
        <v>3</v>
      </c>
      <c r="F108" s="132">
        <v>14</v>
      </c>
      <c r="G108" s="132"/>
      <c r="H108" s="166">
        <f t="shared" si="4"/>
        <v>92</v>
      </c>
      <c r="I108" s="166">
        <f t="shared" si="5"/>
        <v>54</v>
      </c>
      <c r="J108" s="166">
        <f t="shared" si="6"/>
        <v>76</v>
      </c>
      <c r="K108" s="166" t="str">
        <f t="shared" si="7"/>
        <v>FF</v>
      </c>
      <c r="L108" s="132" t="s">
        <v>93</v>
      </c>
      <c r="O108" s="207"/>
      <c r="P108" s="220">
        <v>3</v>
      </c>
      <c r="Q108" s="221">
        <v>14</v>
      </c>
    </row>
    <row r="109" s="206" customFormat="1" spans="1:17">
      <c r="A109" s="3">
        <v>107</v>
      </c>
      <c r="B109" s="3" t="s">
        <v>252</v>
      </c>
      <c r="C109" s="132">
        <v>92</v>
      </c>
      <c r="D109" s="132">
        <v>2</v>
      </c>
      <c r="E109" s="132">
        <v>3</v>
      </c>
      <c r="F109" s="132">
        <v>15</v>
      </c>
      <c r="G109" s="132"/>
      <c r="H109" s="166">
        <f t="shared" si="4"/>
        <v>92</v>
      </c>
      <c r="I109" s="166">
        <f t="shared" si="5"/>
        <v>54</v>
      </c>
      <c r="J109" s="166">
        <f t="shared" si="6"/>
        <v>78</v>
      </c>
      <c r="K109" s="166" t="str">
        <f t="shared" si="7"/>
        <v>FF</v>
      </c>
      <c r="L109" s="132" t="s">
        <v>93</v>
      </c>
      <c r="O109" s="207"/>
      <c r="P109" s="220">
        <v>73</v>
      </c>
      <c r="Q109" s="221">
        <v>0</v>
      </c>
    </row>
    <row r="110" s="206" customFormat="1" spans="1:17">
      <c r="A110" s="3">
        <v>108</v>
      </c>
      <c r="B110" s="3" t="s">
        <v>253</v>
      </c>
      <c r="C110" s="132">
        <v>92</v>
      </c>
      <c r="D110" s="132">
        <v>2</v>
      </c>
      <c r="E110" s="132">
        <v>3</v>
      </c>
      <c r="F110" s="132">
        <v>16</v>
      </c>
      <c r="G110" s="132"/>
      <c r="H110" s="166">
        <f t="shared" si="4"/>
        <v>92</v>
      </c>
      <c r="I110" s="166">
        <f t="shared" si="5"/>
        <v>54</v>
      </c>
      <c r="J110" s="166" t="str">
        <f t="shared" si="6"/>
        <v>7A</v>
      </c>
      <c r="K110" s="166" t="str">
        <f t="shared" si="7"/>
        <v>FF</v>
      </c>
      <c r="L110" s="132" t="s">
        <v>93</v>
      </c>
      <c r="O110" s="207"/>
      <c r="P110" s="220">
        <v>3</v>
      </c>
      <c r="Q110" s="221">
        <v>28</v>
      </c>
    </row>
    <row r="111" s="206" customFormat="1" spans="1:17">
      <c r="A111" s="3">
        <v>109</v>
      </c>
      <c r="B111" s="3" t="s">
        <v>254</v>
      </c>
      <c r="C111" s="132">
        <v>92</v>
      </c>
      <c r="D111" s="132">
        <v>2</v>
      </c>
      <c r="E111" s="132">
        <v>3</v>
      </c>
      <c r="F111" s="132">
        <v>17</v>
      </c>
      <c r="G111" s="132"/>
      <c r="H111" s="166">
        <f t="shared" si="4"/>
        <v>92</v>
      </c>
      <c r="I111" s="166">
        <f t="shared" si="5"/>
        <v>54</v>
      </c>
      <c r="J111" s="166" t="str">
        <f t="shared" si="6"/>
        <v>7C</v>
      </c>
      <c r="K111" s="166" t="str">
        <f t="shared" si="7"/>
        <v>FF</v>
      </c>
      <c r="L111" s="132" t="s">
        <v>93</v>
      </c>
      <c r="O111" s="207"/>
      <c r="P111" s="220">
        <v>73</v>
      </c>
      <c r="Q111" s="221">
        <v>14</v>
      </c>
    </row>
    <row r="112" s="206" customFormat="1" spans="1:17">
      <c r="A112" s="3">
        <v>110</v>
      </c>
      <c r="B112" s="3" t="s">
        <v>255</v>
      </c>
      <c r="C112" s="132">
        <v>93</v>
      </c>
      <c r="D112" s="132">
        <v>2</v>
      </c>
      <c r="E112" s="132">
        <v>1</v>
      </c>
      <c r="F112" s="132">
        <v>2</v>
      </c>
      <c r="G112" s="132"/>
      <c r="H112" s="166">
        <f t="shared" si="4"/>
        <v>93</v>
      </c>
      <c r="I112" s="166">
        <f t="shared" si="5"/>
        <v>50</v>
      </c>
      <c r="J112" s="166">
        <f t="shared" si="6"/>
        <v>52</v>
      </c>
      <c r="K112" s="166" t="str">
        <f t="shared" si="7"/>
        <v>FF</v>
      </c>
      <c r="L112" s="132" t="s">
        <v>93</v>
      </c>
      <c r="O112" s="207"/>
      <c r="P112" s="220">
        <v>73</v>
      </c>
      <c r="Q112" s="221">
        <v>28</v>
      </c>
    </row>
    <row r="113" s="206" customFormat="1" spans="1:17">
      <c r="A113" s="3">
        <v>111</v>
      </c>
      <c r="B113" s="3" t="s">
        <v>256</v>
      </c>
      <c r="C113" s="132">
        <v>93</v>
      </c>
      <c r="D113" s="132">
        <v>2</v>
      </c>
      <c r="E113" s="132">
        <v>3</v>
      </c>
      <c r="F113" s="132">
        <v>4</v>
      </c>
      <c r="G113" s="132"/>
      <c r="H113" s="166">
        <f t="shared" si="4"/>
        <v>93</v>
      </c>
      <c r="I113" s="166">
        <f t="shared" si="5"/>
        <v>54</v>
      </c>
      <c r="J113" s="166">
        <f t="shared" si="6"/>
        <v>56</v>
      </c>
      <c r="K113" s="166" t="str">
        <f t="shared" si="7"/>
        <v>FF</v>
      </c>
      <c r="L113" s="132" t="s">
        <v>93</v>
      </c>
      <c r="O113" s="207"/>
      <c r="P113" s="220">
        <v>74</v>
      </c>
      <c r="Q113" s="221">
        <v>0</v>
      </c>
    </row>
    <row r="114" s="206" customFormat="1" spans="1:17">
      <c r="A114" s="3">
        <v>112</v>
      </c>
      <c r="B114" s="3" t="s">
        <v>257</v>
      </c>
      <c r="C114" s="132">
        <v>94</v>
      </c>
      <c r="D114" s="132">
        <v>2</v>
      </c>
      <c r="E114" s="132">
        <v>1</v>
      </c>
      <c r="F114" s="132">
        <v>2</v>
      </c>
      <c r="G114" s="132"/>
      <c r="H114" s="166">
        <f t="shared" si="4"/>
        <v>94</v>
      </c>
      <c r="I114" s="166">
        <f t="shared" si="5"/>
        <v>50</v>
      </c>
      <c r="J114" s="166">
        <f t="shared" si="6"/>
        <v>52</v>
      </c>
      <c r="K114" s="166" t="str">
        <f t="shared" si="7"/>
        <v>FF</v>
      </c>
      <c r="L114" s="132" t="s">
        <v>93</v>
      </c>
      <c r="O114" s="207"/>
      <c r="P114" s="220">
        <v>74</v>
      </c>
      <c r="Q114" s="221">
        <v>14</v>
      </c>
    </row>
    <row r="115" s="206" customFormat="1" spans="1:17">
      <c r="A115" s="3">
        <v>113</v>
      </c>
      <c r="B115" s="3" t="s">
        <v>258</v>
      </c>
      <c r="C115" s="132">
        <v>93</v>
      </c>
      <c r="D115" s="132">
        <v>2</v>
      </c>
      <c r="E115" s="132">
        <v>5</v>
      </c>
      <c r="F115" s="132">
        <v>6</v>
      </c>
      <c r="G115" s="132"/>
      <c r="H115" s="166">
        <f t="shared" si="4"/>
        <v>93</v>
      </c>
      <c r="I115" s="166">
        <f t="shared" si="5"/>
        <v>58</v>
      </c>
      <c r="J115" s="166" t="str">
        <f t="shared" si="6"/>
        <v>5A</v>
      </c>
      <c r="K115" s="166" t="str">
        <f t="shared" si="7"/>
        <v>FF</v>
      </c>
      <c r="L115" s="132" t="s">
        <v>93</v>
      </c>
      <c r="O115" s="207"/>
      <c r="P115" s="220">
        <v>74</v>
      </c>
      <c r="Q115" s="221">
        <v>28</v>
      </c>
    </row>
    <row r="116" s="206" customFormat="1" spans="1:17">
      <c r="A116" s="3">
        <v>114</v>
      </c>
      <c r="B116" s="3" t="s">
        <v>259</v>
      </c>
      <c r="C116" s="132">
        <v>93</v>
      </c>
      <c r="D116" s="132">
        <v>2</v>
      </c>
      <c r="E116" s="132">
        <v>5</v>
      </c>
      <c r="F116" s="132">
        <v>7</v>
      </c>
      <c r="G116" s="132"/>
      <c r="H116" s="166">
        <f t="shared" si="4"/>
        <v>93</v>
      </c>
      <c r="I116" s="166">
        <f t="shared" si="5"/>
        <v>58</v>
      </c>
      <c r="J116" s="166" t="str">
        <f t="shared" si="6"/>
        <v>5C</v>
      </c>
      <c r="K116" s="166" t="str">
        <f t="shared" si="7"/>
        <v>FF</v>
      </c>
      <c r="L116" s="132" t="s">
        <v>93</v>
      </c>
      <c r="O116" s="207"/>
      <c r="P116" s="220">
        <v>75</v>
      </c>
      <c r="Q116" s="221">
        <v>0</v>
      </c>
    </row>
    <row r="117" s="206" customFormat="1" spans="1:17">
      <c r="A117" s="3">
        <v>115</v>
      </c>
      <c r="B117" s="3" t="s">
        <v>260</v>
      </c>
      <c r="C117" s="132">
        <v>93</v>
      </c>
      <c r="D117" s="132">
        <v>2</v>
      </c>
      <c r="E117" s="132">
        <v>5</v>
      </c>
      <c r="F117" s="132">
        <v>8</v>
      </c>
      <c r="G117" s="132"/>
      <c r="H117" s="166">
        <f t="shared" si="4"/>
        <v>93</v>
      </c>
      <c r="I117" s="166">
        <f t="shared" si="5"/>
        <v>58</v>
      </c>
      <c r="J117" s="166" t="str">
        <f t="shared" si="6"/>
        <v>5E</v>
      </c>
      <c r="K117" s="166" t="str">
        <f t="shared" si="7"/>
        <v>FF</v>
      </c>
      <c r="L117" s="132" t="s">
        <v>93</v>
      </c>
      <c r="O117" s="207"/>
      <c r="P117" s="220">
        <v>75</v>
      </c>
      <c r="Q117" s="221">
        <v>14</v>
      </c>
    </row>
    <row r="118" s="206" customFormat="1" spans="1:17">
      <c r="A118" s="3">
        <v>116</v>
      </c>
      <c r="B118" s="3" t="s">
        <v>261</v>
      </c>
      <c r="C118" s="132">
        <v>93</v>
      </c>
      <c r="D118" s="132">
        <v>2</v>
      </c>
      <c r="E118" s="132">
        <v>5</v>
      </c>
      <c r="F118" s="132">
        <v>11</v>
      </c>
      <c r="G118" s="132"/>
      <c r="H118" s="166">
        <f t="shared" si="4"/>
        <v>93</v>
      </c>
      <c r="I118" s="166">
        <f t="shared" si="5"/>
        <v>58</v>
      </c>
      <c r="J118" s="166">
        <f t="shared" si="6"/>
        <v>70</v>
      </c>
      <c r="K118" s="166" t="str">
        <f t="shared" si="7"/>
        <v>FF</v>
      </c>
      <c r="L118" s="132" t="s">
        <v>93</v>
      </c>
      <c r="O118" s="207"/>
      <c r="P118" s="220">
        <v>75</v>
      </c>
      <c r="Q118" s="221">
        <v>28</v>
      </c>
    </row>
    <row r="119" s="206" customFormat="1" spans="1:17">
      <c r="A119" s="3">
        <v>117</v>
      </c>
      <c r="B119" s="3" t="s">
        <v>262</v>
      </c>
      <c r="C119" s="132">
        <v>93</v>
      </c>
      <c r="D119" s="132">
        <v>3</v>
      </c>
      <c r="E119" s="132">
        <v>5</v>
      </c>
      <c r="F119" s="132">
        <v>12</v>
      </c>
      <c r="G119" s="132">
        <v>13</v>
      </c>
      <c r="H119" s="166">
        <f t="shared" si="4"/>
        <v>93</v>
      </c>
      <c r="I119" s="166">
        <f t="shared" si="5"/>
        <v>58</v>
      </c>
      <c r="J119" s="166">
        <f t="shared" si="6"/>
        <v>72</v>
      </c>
      <c r="K119" s="166">
        <f t="shared" si="7"/>
        <v>74</v>
      </c>
      <c r="L119" s="132" t="s">
        <v>93</v>
      </c>
      <c r="O119" s="207"/>
      <c r="P119" s="220">
        <v>76</v>
      </c>
      <c r="Q119" s="221">
        <v>0</v>
      </c>
    </row>
    <row r="120" s="206" customFormat="1" spans="1:17">
      <c r="A120" s="3">
        <v>118</v>
      </c>
      <c r="B120" s="3" t="s">
        <v>263</v>
      </c>
      <c r="C120" s="132">
        <v>93</v>
      </c>
      <c r="D120" s="132">
        <v>2</v>
      </c>
      <c r="E120" s="132">
        <v>5</v>
      </c>
      <c r="F120" s="132">
        <v>14</v>
      </c>
      <c r="G120" s="132"/>
      <c r="H120" s="166">
        <f t="shared" si="4"/>
        <v>93</v>
      </c>
      <c r="I120" s="166">
        <f t="shared" si="5"/>
        <v>58</v>
      </c>
      <c r="J120" s="166">
        <f t="shared" si="6"/>
        <v>76</v>
      </c>
      <c r="K120" s="166" t="str">
        <f t="shared" si="7"/>
        <v>FF</v>
      </c>
      <c r="L120" s="132" t="s">
        <v>93</v>
      </c>
      <c r="O120" s="207"/>
      <c r="P120" s="220">
        <v>76</v>
      </c>
      <c r="Q120" s="221">
        <v>14</v>
      </c>
    </row>
    <row r="121" s="206" customFormat="1" spans="1:17">
      <c r="A121" s="3">
        <v>119</v>
      </c>
      <c r="B121" s="3" t="s">
        <v>264</v>
      </c>
      <c r="C121" s="132">
        <v>93</v>
      </c>
      <c r="D121" s="132">
        <v>2</v>
      </c>
      <c r="E121" s="132">
        <v>5</v>
      </c>
      <c r="F121" s="132">
        <v>15</v>
      </c>
      <c r="G121" s="132"/>
      <c r="H121" s="166">
        <f t="shared" si="4"/>
        <v>93</v>
      </c>
      <c r="I121" s="166">
        <f t="shared" si="5"/>
        <v>58</v>
      </c>
      <c r="J121" s="166">
        <f t="shared" si="6"/>
        <v>78</v>
      </c>
      <c r="K121" s="166" t="str">
        <f t="shared" si="7"/>
        <v>FF</v>
      </c>
      <c r="L121" s="132" t="s">
        <v>93</v>
      </c>
      <c r="O121" s="207"/>
      <c r="P121" s="220">
        <v>76</v>
      </c>
      <c r="Q121" s="221">
        <v>28</v>
      </c>
    </row>
    <row r="122" s="206" customFormat="1" spans="1:17">
      <c r="A122" s="3">
        <v>120</v>
      </c>
      <c r="B122" s="3" t="s">
        <v>265</v>
      </c>
      <c r="C122" s="132">
        <v>93</v>
      </c>
      <c r="D122" s="132">
        <v>2</v>
      </c>
      <c r="E122" s="132">
        <v>5</v>
      </c>
      <c r="F122" s="132">
        <v>16</v>
      </c>
      <c r="G122" s="132"/>
      <c r="H122" s="166">
        <f t="shared" si="4"/>
        <v>93</v>
      </c>
      <c r="I122" s="166">
        <f t="shared" si="5"/>
        <v>58</v>
      </c>
      <c r="J122" s="166" t="str">
        <f t="shared" si="6"/>
        <v>7A</v>
      </c>
      <c r="K122" s="166" t="str">
        <f t="shared" si="7"/>
        <v>FF</v>
      </c>
      <c r="L122" s="132" t="s">
        <v>93</v>
      </c>
      <c r="O122" s="207"/>
      <c r="P122" s="220">
        <v>77</v>
      </c>
      <c r="Q122" s="221">
        <v>0</v>
      </c>
    </row>
    <row r="123" s="206" customFormat="1" spans="1:17">
      <c r="A123" s="3">
        <v>121</v>
      </c>
      <c r="B123" s="3" t="s">
        <v>266</v>
      </c>
      <c r="C123" s="132">
        <v>94</v>
      </c>
      <c r="D123" s="132">
        <v>2</v>
      </c>
      <c r="E123" s="132">
        <v>3</v>
      </c>
      <c r="F123" s="132">
        <v>4</v>
      </c>
      <c r="G123" s="132"/>
      <c r="H123" s="166">
        <f t="shared" si="4"/>
        <v>94</v>
      </c>
      <c r="I123" s="166">
        <f t="shared" si="5"/>
        <v>54</v>
      </c>
      <c r="J123" s="166">
        <f t="shared" si="6"/>
        <v>56</v>
      </c>
      <c r="K123" s="166" t="str">
        <f t="shared" si="7"/>
        <v>FF</v>
      </c>
      <c r="L123" s="132" t="s">
        <v>93</v>
      </c>
      <c r="O123" s="207"/>
      <c r="P123" s="220">
        <v>77</v>
      </c>
      <c r="Q123" s="221">
        <v>14</v>
      </c>
    </row>
    <row r="124" s="206" customFormat="1" spans="1:17">
      <c r="A124" s="3">
        <v>122</v>
      </c>
      <c r="B124" s="3" t="s">
        <v>267</v>
      </c>
      <c r="C124" s="132">
        <v>94</v>
      </c>
      <c r="D124" s="132">
        <v>2</v>
      </c>
      <c r="E124" s="132">
        <v>3</v>
      </c>
      <c r="F124" s="132">
        <v>5</v>
      </c>
      <c r="G124" s="132"/>
      <c r="H124" s="166">
        <f t="shared" si="4"/>
        <v>94</v>
      </c>
      <c r="I124" s="166">
        <f t="shared" si="5"/>
        <v>54</v>
      </c>
      <c r="J124" s="166">
        <f t="shared" si="6"/>
        <v>58</v>
      </c>
      <c r="K124" s="166" t="str">
        <f t="shared" si="7"/>
        <v>FF</v>
      </c>
      <c r="L124" s="132" t="s">
        <v>93</v>
      </c>
      <c r="O124" s="207"/>
      <c r="P124" s="220">
        <v>77</v>
      </c>
      <c r="Q124" s="221">
        <v>28</v>
      </c>
    </row>
    <row r="125" s="206" customFormat="1" spans="1:17">
      <c r="A125" s="3">
        <v>123</v>
      </c>
      <c r="B125" s="3" t="s">
        <v>268</v>
      </c>
      <c r="C125" s="132">
        <v>94</v>
      </c>
      <c r="D125" s="132">
        <v>2</v>
      </c>
      <c r="E125" s="132">
        <v>3</v>
      </c>
      <c r="F125" s="132">
        <v>6</v>
      </c>
      <c r="G125" s="132"/>
      <c r="H125" s="166">
        <f t="shared" si="4"/>
        <v>94</v>
      </c>
      <c r="I125" s="166">
        <f t="shared" si="5"/>
        <v>54</v>
      </c>
      <c r="J125" s="166" t="str">
        <f t="shared" si="6"/>
        <v>5A</v>
      </c>
      <c r="K125" s="166" t="str">
        <f t="shared" si="7"/>
        <v>FF</v>
      </c>
      <c r="L125" s="132" t="s">
        <v>93</v>
      </c>
      <c r="O125" s="207"/>
      <c r="P125" s="220">
        <v>78</v>
      </c>
      <c r="Q125" s="221">
        <v>0</v>
      </c>
    </row>
    <row r="126" s="206" customFormat="1" spans="1:17">
      <c r="A126" s="3">
        <v>124</v>
      </c>
      <c r="B126" s="3" t="s">
        <v>269</v>
      </c>
      <c r="C126" s="132">
        <v>94</v>
      </c>
      <c r="D126" s="132">
        <v>2</v>
      </c>
      <c r="E126" s="132">
        <v>3</v>
      </c>
      <c r="F126" s="132">
        <v>7</v>
      </c>
      <c r="G126" s="132"/>
      <c r="H126" s="166">
        <f t="shared" si="4"/>
        <v>94</v>
      </c>
      <c r="I126" s="166">
        <f t="shared" si="5"/>
        <v>54</v>
      </c>
      <c r="J126" s="166" t="str">
        <f t="shared" si="6"/>
        <v>5C</v>
      </c>
      <c r="K126" s="166" t="str">
        <f t="shared" si="7"/>
        <v>FF</v>
      </c>
      <c r="L126" s="132" t="s">
        <v>93</v>
      </c>
      <c r="O126" s="207"/>
      <c r="P126" s="220">
        <v>78</v>
      </c>
      <c r="Q126" s="221">
        <v>14</v>
      </c>
    </row>
    <row r="127" s="206" customFormat="1" spans="1:17">
      <c r="A127" s="3">
        <v>125</v>
      </c>
      <c r="B127" s="3" t="s">
        <v>270</v>
      </c>
      <c r="C127" s="132">
        <v>94</v>
      </c>
      <c r="D127" s="132">
        <v>2</v>
      </c>
      <c r="E127" s="132">
        <v>3</v>
      </c>
      <c r="F127" s="132">
        <v>8</v>
      </c>
      <c r="G127" s="132"/>
      <c r="H127" s="166">
        <f t="shared" si="4"/>
        <v>94</v>
      </c>
      <c r="I127" s="166">
        <f t="shared" si="5"/>
        <v>54</v>
      </c>
      <c r="J127" s="166" t="str">
        <f t="shared" si="6"/>
        <v>5E</v>
      </c>
      <c r="K127" s="166" t="str">
        <f t="shared" si="7"/>
        <v>FF</v>
      </c>
      <c r="L127" s="132" t="s">
        <v>93</v>
      </c>
      <c r="O127" s="207"/>
      <c r="P127" s="220">
        <v>6</v>
      </c>
      <c r="Q127" s="221">
        <v>0</v>
      </c>
    </row>
    <row r="128" s="206" customFormat="1" spans="1:17">
      <c r="A128" s="3">
        <v>126</v>
      </c>
      <c r="B128" s="3" t="s">
        <v>271</v>
      </c>
      <c r="C128" s="132">
        <v>94</v>
      </c>
      <c r="D128" s="132">
        <v>2</v>
      </c>
      <c r="E128" s="132">
        <v>3</v>
      </c>
      <c r="F128" s="132">
        <v>11</v>
      </c>
      <c r="G128" s="132"/>
      <c r="H128" s="166">
        <f t="shared" si="4"/>
        <v>94</v>
      </c>
      <c r="I128" s="166">
        <f t="shared" si="5"/>
        <v>54</v>
      </c>
      <c r="J128" s="166">
        <f t="shared" si="6"/>
        <v>70</v>
      </c>
      <c r="K128" s="166" t="str">
        <f t="shared" si="7"/>
        <v>FF</v>
      </c>
      <c r="L128" s="132" t="s">
        <v>93</v>
      </c>
      <c r="O128" s="207"/>
      <c r="P128" s="220">
        <v>78</v>
      </c>
      <c r="Q128" s="221">
        <v>28</v>
      </c>
    </row>
    <row r="129" s="206" customFormat="1" spans="1:17">
      <c r="A129" s="3">
        <v>127</v>
      </c>
      <c r="B129" s="3" t="s">
        <v>272</v>
      </c>
      <c r="C129" s="132">
        <v>94</v>
      </c>
      <c r="D129" s="132">
        <v>2</v>
      </c>
      <c r="E129" s="132">
        <v>3</v>
      </c>
      <c r="F129" s="132">
        <v>12</v>
      </c>
      <c r="G129" s="132"/>
      <c r="H129" s="166">
        <f t="shared" si="4"/>
        <v>94</v>
      </c>
      <c r="I129" s="166">
        <f t="shared" si="5"/>
        <v>54</v>
      </c>
      <c r="J129" s="166">
        <f t="shared" si="6"/>
        <v>72</v>
      </c>
      <c r="K129" s="166" t="str">
        <f t="shared" si="7"/>
        <v>FF</v>
      </c>
      <c r="L129" s="132" t="s">
        <v>93</v>
      </c>
      <c r="O129" s="207"/>
      <c r="P129" s="220">
        <v>79</v>
      </c>
      <c r="Q129" s="221">
        <v>0</v>
      </c>
    </row>
    <row r="130" s="206" customFormat="1" spans="1:17">
      <c r="A130" s="3">
        <v>128</v>
      </c>
      <c r="B130" s="3" t="s">
        <v>273</v>
      </c>
      <c r="C130" s="132">
        <v>94</v>
      </c>
      <c r="D130" s="132">
        <v>2</v>
      </c>
      <c r="E130" s="132">
        <v>3</v>
      </c>
      <c r="F130" s="132">
        <v>13</v>
      </c>
      <c r="G130" s="132"/>
      <c r="H130" s="166">
        <f t="shared" si="4"/>
        <v>94</v>
      </c>
      <c r="I130" s="166">
        <f t="shared" si="5"/>
        <v>54</v>
      </c>
      <c r="J130" s="166">
        <f t="shared" si="6"/>
        <v>74</v>
      </c>
      <c r="K130" s="166" t="str">
        <f t="shared" si="7"/>
        <v>FF</v>
      </c>
      <c r="L130" s="132" t="s">
        <v>93</v>
      </c>
      <c r="O130" s="207"/>
      <c r="P130" s="220">
        <v>79</v>
      </c>
      <c r="Q130" s="221">
        <v>14</v>
      </c>
    </row>
    <row r="131" s="206" customFormat="1" spans="1:17">
      <c r="A131" s="3">
        <v>129</v>
      </c>
      <c r="B131" s="3" t="s">
        <v>274</v>
      </c>
      <c r="C131" s="132">
        <v>94</v>
      </c>
      <c r="D131" s="132">
        <v>3</v>
      </c>
      <c r="E131" s="132">
        <v>3</v>
      </c>
      <c r="F131" s="132">
        <v>14</v>
      </c>
      <c r="G131" s="132">
        <v>15</v>
      </c>
      <c r="H131" s="166">
        <f t="shared" ref="H131:H194" si="8">C131</f>
        <v>94</v>
      </c>
      <c r="I131" s="166">
        <f t="shared" ref="I131:I194" si="9">LOOKUP(E131,$M$4:$M$19,$N$4:$N$19)</f>
        <v>54</v>
      </c>
      <c r="J131" s="166">
        <f t="shared" ref="J131:J194" si="10">LOOKUP(F131,$M$4:$M$19,$N$4:$N$19)</f>
        <v>76</v>
      </c>
      <c r="K131" s="166">
        <f t="shared" ref="K131:K194" si="11">LOOKUP(G131,$M$4:$M$19,$N$4:$N$19)</f>
        <v>78</v>
      </c>
      <c r="L131" s="132" t="s">
        <v>93</v>
      </c>
      <c r="O131" s="207"/>
      <c r="P131" s="220">
        <v>79</v>
      </c>
      <c r="Q131" s="221">
        <v>28</v>
      </c>
    </row>
    <row r="132" s="206" customFormat="1" spans="1:17">
      <c r="A132" s="3">
        <v>130</v>
      </c>
      <c r="B132" s="3" t="s">
        <v>275</v>
      </c>
      <c r="C132" s="132">
        <v>94</v>
      </c>
      <c r="D132" s="132">
        <v>2</v>
      </c>
      <c r="E132" s="132">
        <v>16</v>
      </c>
      <c r="F132" s="132">
        <v>17</v>
      </c>
      <c r="G132" s="132"/>
      <c r="H132" s="166">
        <f t="shared" si="8"/>
        <v>94</v>
      </c>
      <c r="I132" s="166" t="str">
        <f t="shared" si="9"/>
        <v>7A</v>
      </c>
      <c r="J132" s="166" t="str">
        <f t="shared" si="10"/>
        <v>7C</v>
      </c>
      <c r="K132" s="166" t="str">
        <f t="shared" si="11"/>
        <v>FF</v>
      </c>
      <c r="L132" s="132" t="s">
        <v>93</v>
      </c>
      <c r="O132" s="207"/>
      <c r="P132" s="220" t="s">
        <v>124</v>
      </c>
      <c r="Q132" s="221">
        <v>0</v>
      </c>
    </row>
    <row r="133" s="206" customFormat="1" spans="1:17">
      <c r="A133" s="3">
        <v>131</v>
      </c>
      <c r="B133" s="3" t="s">
        <v>276</v>
      </c>
      <c r="C133" s="132">
        <v>95</v>
      </c>
      <c r="D133" s="132">
        <v>2</v>
      </c>
      <c r="E133" s="132">
        <v>1</v>
      </c>
      <c r="F133" s="132">
        <v>2</v>
      </c>
      <c r="G133" s="132"/>
      <c r="H133" s="166">
        <f t="shared" si="8"/>
        <v>95</v>
      </c>
      <c r="I133" s="166">
        <f t="shared" si="9"/>
        <v>50</v>
      </c>
      <c r="J133" s="166">
        <f t="shared" si="10"/>
        <v>52</v>
      </c>
      <c r="K133" s="166" t="str">
        <f t="shared" si="11"/>
        <v>FF</v>
      </c>
      <c r="L133" s="132" t="s">
        <v>93</v>
      </c>
      <c r="O133" s="207"/>
      <c r="P133" s="220" t="s">
        <v>124</v>
      </c>
      <c r="Q133" s="221">
        <v>14</v>
      </c>
    </row>
    <row r="134" s="206" customFormat="1" spans="1:17">
      <c r="A134" s="3">
        <v>132</v>
      </c>
      <c r="B134" s="3" t="s">
        <v>277</v>
      </c>
      <c r="C134" s="132">
        <v>95</v>
      </c>
      <c r="D134" s="132">
        <v>2</v>
      </c>
      <c r="E134" s="132">
        <v>3</v>
      </c>
      <c r="F134" s="132">
        <v>4</v>
      </c>
      <c r="G134" s="132"/>
      <c r="H134" s="166">
        <f t="shared" si="8"/>
        <v>95</v>
      </c>
      <c r="I134" s="166">
        <f t="shared" si="9"/>
        <v>54</v>
      </c>
      <c r="J134" s="166">
        <f t="shared" si="10"/>
        <v>56</v>
      </c>
      <c r="K134" s="166" t="str">
        <f t="shared" si="11"/>
        <v>FF</v>
      </c>
      <c r="L134" s="132" t="s">
        <v>93</v>
      </c>
      <c r="O134" s="207"/>
      <c r="P134" s="220" t="s">
        <v>124</v>
      </c>
      <c r="Q134" s="221">
        <v>28</v>
      </c>
    </row>
    <row r="135" s="206" customFormat="1" spans="1:17">
      <c r="A135" s="3">
        <v>133</v>
      </c>
      <c r="B135" s="3" t="s">
        <v>278</v>
      </c>
      <c r="C135" s="132">
        <v>95</v>
      </c>
      <c r="D135" s="132">
        <v>2</v>
      </c>
      <c r="E135" s="132">
        <v>3</v>
      </c>
      <c r="F135" s="132">
        <v>5</v>
      </c>
      <c r="G135" s="132"/>
      <c r="H135" s="166">
        <f t="shared" si="8"/>
        <v>95</v>
      </c>
      <c r="I135" s="166">
        <f t="shared" si="9"/>
        <v>54</v>
      </c>
      <c r="J135" s="166">
        <f t="shared" si="10"/>
        <v>58</v>
      </c>
      <c r="K135" s="166" t="str">
        <f t="shared" si="11"/>
        <v>FF</v>
      </c>
      <c r="L135" s="132" t="s">
        <v>93</v>
      </c>
      <c r="O135" s="207"/>
      <c r="P135" s="220" t="s">
        <v>279</v>
      </c>
      <c r="Q135" s="221">
        <v>0</v>
      </c>
    </row>
    <row r="136" s="206" customFormat="1" spans="1:17">
      <c r="A136" s="3">
        <v>134</v>
      </c>
      <c r="B136" s="3" t="s">
        <v>280</v>
      </c>
      <c r="C136" s="132">
        <v>95</v>
      </c>
      <c r="D136" s="132">
        <v>2</v>
      </c>
      <c r="E136" s="132">
        <v>6</v>
      </c>
      <c r="F136" s="132">
        <v>7</v>
      </c>
      <c r="G136" s="132"/>
      <c r="H136" s="166">
        <f t="shared" si="8"/>
        <v>95</v>
      </c>
      <c r="I136" s="166" t="str">
        <f t="shared" si="9"/>
        <v>5A</v>
      </c>
      <c r="J136" s="166" t="str">
        <f t="shared" si="10"/>
        <v>5C</v>
      </c>
      <c r="K136" s="166" t="str">
        <f t="shared" si="11"/>
        <v>FF</v>
      </c>
      <c r="L136" s="132" t="s">
        <v>93</v>
      </c>
      <c r="O136" s="207"/>
      <c r="P136" s="220" t="s">
        <v>279</v>
      </c>
      <c r="Q136" s="221">
        <v>14</v>
      </c>
    </row>
    <row r="137" s="206" customFormat="1" spans="1:17">
      <c r="A137" s="3">
        <v>135</v>
      </c>
      <c r="B137" s="3" t="s">
        <v>281</v>
      </c>
      <c r="C137" s="132">
        <v>95</v>
      </c>
      <c r="D137" s="132">
        <v>2</v>
      </c>
      <c r="E137" s="132">
        <v>6</v>
      </c>
      <c r="F137" s="132">
        <v>8</v>
      </c>
      <c r="G137" s="132"/>
      <c r="H137" s="166">
        <f t="shared" si="8"/>
        <v>95</v>
      </c>
      <c r="I137" s="166" t="str">
        <f t="shared" si="9"/>
        <v>5A</v>
      </c>
      <c r="J137" s="166" t="str">
        <f t="shared" si="10"/>
        <v>5E</v>
      </c>
      <c r="K137" s="166" t="str">
        <f t="shared" si="11"/>
        <v>FF</v>
      </c>
      <c r="L137" s="132" t="s">
        <v>93</v>
      </c>
      <c r="O137" s="207"/>
      <c r="P137" s="220" t="s">
        <v>279</v>
      </c>
      <c r="Q137" s="221">
        <v>28</v>
      </c>
    </row>
    <row r="138" s="206" customFormat="1" spans="1:17">
      <c r="A138" s="3">
        <v>136</v>
      </c>
      <c r="B138" s="3" t="s">
        <v>282</v>
      </c>
      <c r="C138" s="132">
        <v>95</v>
      </c>
      <c r="D138" s="132">
        <v>2</v>
      </c>
      <c r="E138" s="132">
        <v>11</v>
      </c>
      <c r="F138" s="132">
        <v>12</v>
      </c>
      <c r="G138" s="132"/>
      <c r="H138" s="166">
        <f t="shared" si="8"/>
        <v>95</v>
      </c>
      <c r="I138" s="166">
        <f t="shared" si="9"/>
        <v>70</v>
      </c>
      <c r="J138" s="166">
        <f t="shared" si="10"/>
        <v>72</v>
      </c>
      <c r="K138" s="166" t="str">
        <f t="shared" si="11"/>
        <v>FF</v>
      </c>
      <c r="L138" s="132" t="s">
        <v>93</v>
      </c>
      <c r="O138" s="207"/>
      <c r="P138" s="220" t="s">
        <v>126</v>
      </c>
      <c r="Q138" s="221">
        <v>0</v>
      </c>
    </row>
    <row r="139" s="206" customFormat="1" spans="1:17">
      <c r="A139" s="3">
        <v>137</v>
      </c>
      <c r="B139" s="3" t="s">
        <v>283</v>
      </c>
      <c r="C139" s="132">
        <v>95</v>
      </c>
      <c r="D139" s="132">
        <v>2</v>
      </c>
      <c r="E139" s="132">
        <v>13</v>
      </c>
      <c r="F139" s="132">
        <v>14</v>
      </c>
      <c r="G139" s="132"/>
      <c r="H139" s="166">
        <f t="shared" si="8"/>
        <v>95</v>
      </c>
      <c r="I139" s="166">
        <f t="shared" si="9"/>
        <v>74</v>
      </c>
      <c r="J139" s="166">
        <f t="shared" si="10"/>
        <v>76</v>
      </c>
      <c r="K139" s="166" t="str">
        <f t="shared" si="11"/>
        <v>FF</v>
      </c>
      <c r="L139" s="132" t="s">
        <v>93</v>
      </c>
      <c r="O139" s="207"/>
      <c r="P139" s="220" t="s">
        <v>126</v>
      </c>
      <c r="Q139" s="221">
        <v>14</v>
      </c>
    </row>
    <row r="140" s="206" customFormat="1" spans="1:17">
      <c r="A140" s="3">
        <v>138</v>
      </c>
      <c r="B140" s="3" t="s">
        <v>284</v>
      </c>
      <c r="C140" s="132">
        <v>96</v>
      </c>
      <c r="D140" s="132">
        <v>2</v>
      </c>
      <c r="E140" s="132">
        <v>1</v>
      </c>
      <c r="F140" s="132">
        <v>2</v>
      </c>
      <c r="G140" s="132"/>
      <c r="H140" s="166">
        <f t="shared" si="8"/>
        <v>96</v>
      </c>
      <c r="I140" s="166">
        <f t="shared" si="9"/>
        <v>50</v>
      </c>
      <c r="J140" s="166">
        <f t="shared" si="10"/>
        <v>52</v>
      </c>
      <c r="K140" s="166" t="str">
        <f t="shared" si="11"/>
        <v>FF</v>
      </c>
      <c r="L140" s="132" t="s">
        <v>93</v>
      </c>
      <c r="O140" s="207"/>
      <c r="P140" s="220" t="s">
        <v>126</v>
      </c>
      <c r="Q140" s="221">
        <v>28</v>
      </c>
    </row>
    <row r="141" s="206" customFormat="1" spans="1:17">
      <c r="A141" s="3">
        <v>139</v>
      </c>
      <c r="B141" s="3" t="s">
        <v>285</v>
      </c>
      <c r="C141" s="132">
        <v>95</v>
      </c>
      <c r="D141" s="132">
        <v>2</v>
      </c>
      <c r="E141" s="132">
        <v>15</v>
      </c>
      <c r="F141" s="132">
        <v>16</v>
      </c>
      <c r="G141" s="132"/>
      <c r="H141" s="166">
        <f t="shared" si="8"/>
        <v>95</v>
      </c>
      <c r="I141" s="166">
        <f t="shared" si="9"/>
        <v>78</v>
      </c>
      <c r="J141" s="166" t="str">
        <f t="shared" si="10"/>
        <v>7A</v>
      </c>
      <c r="K141" s="166" t="str">
        <f t="shared" si="11"/>
        <v>FF</v>
      </c>
      <c r="L141" s="132" t="s">
        <v>93</v>
      </c>
      <c r="O141" s="207"/>
      <c r="P141" s="220">
        <v>81</v>
      </c>
      <c r="Q141" s="221">
        <v>0</v>
      </c>
    </row>
    <row r="142" s="206" customFormat="1" spans="1:17">
      <c r="A142" s="3">
        <v>140</v>
      </c>
      <c r="B142" s="3" t="s">
        <v>286</v>
      </c>
      <c r="C142" s="132">
        <v>95</v>
      </c>
      <c r="D142" s="132">
        <v>2</v>
      </c>
      <c r="E142" s="132">
        <v>15</v>
      </c>
      <c r="F142" s="132">
        <v>17</v>
      </c>
      <c r="G142" s="132"/>
      <c r="H142" s="166">
        <f t="shared" si="8"/>
        <v>95</v>
      </c>
      <c r="I142" s="166">
        <f t="shared" si="9"/>
        <v>78</v>
      </c>
      <c r="J142" s="166" t="str">
        <f t="shared" si="10"/>
        <v>7C</v>
      </c>
      <c r="K142" s="166" t="str">
        <f t="shared" si="11"/>
        <v>FF</v>
      </c>
      <c r="L142" s="132" t="s">
        <v>93</v>
      </c>
      <c r="O142" s="207"/>
      <c r="P142" s="220">
        <v>81</v>
      </c>
      <c r="Q142" s="221">
        <v>14</v>
      </c>
    </row>
    <row r="143" s="206" customFormat="1" spans="1:17">
      <c r="A143" s="3">
        <v>141</v>
      </c>
      <c r="B143" s="3" t="s">
        <v>287</v>
      </c>
      <c r="C143" s="132">
        <v>96</v>
      </c>
      <c r="D143" s="132">
        <v>2</v>
      </c>
      <c r="E143" s="132">
        <v>3</v>
      </c>
      <c r="F143" s="132">
        <v>4</v>
      </c>
      <c r="G143" s="132"/>
      <c r="H143" s="166">
        <f t="shared" si="8"/>
        <v>96</v>
      </c>
      <c r="I143" s="166">
        <f t="shared" si="9"/>
        <v>54</v>
      </c>
      <c r="J143" s="166">
        <f t="shared" si="10"/>
        <v>56</v>
      </c>
      <c r="K143" s="166" t="str">
        <f t="shared" si="11"/>
        <v>FF</v>
      </c>
      <c r="L143" s="132" t="s">
        <v>93</v>
      </c>
      <c r="O143" s="207"/>
      <c r="P143" s="220">
        <v>81</v>
      </c>
      <c r="Q143" s="221">
        <v>28</v>
      </c>
    </row>
    <row r="144" s="206" customFormat="1" spans="1:17">
      <c r="A144" s="3">
        <v>142</v>
      </c>
      <c r="B144" s="3" t="s">
        <v>288</v>
      </c>
      <c r="C144" s="132">
        <v>96</v>
      </c>
      <c r="D144" s="132">
        <v>2</v>
      </c>
      <c r="E144" s="132">
        <v>3</v>
      </c>
      <c r="F144" s="132">
        <v>5</v>
      </c>
      <c r="G144" s="132"/>
      <c r="H144" s="166">
        <f t="shared" si="8"/>
        <v>96</v>
      </c>
      <c r="I144" s="166">
        <f t="shared" si="9"/>
        <v>54</v>
      </c>
      <c r="J144" s="166">
        <f t="shared" si="10"/>
        <v>58</v>
      </c>
      <c r="K144" s="166" t="str">
        <f t="shared" si="11"/>
        <v>FF</v>
      </c>
      <c r="L144" s="132" t="s">
        <v>93</v>
      </c>
      <c r="O144" s="207"/>
      <c r="P144" s="220">
        <v>82</v>
      </c>
      <c r="Q144" s="221">
        <v>0</v>
      </c>
    </row>
    <row r="145" s="206" customFormat="1" spans="1:17">
      <c r="A145" s="3">
        <v>143</v>
      </c>
      <c r="B145" s="3" t="s">
        <v>289</v>
      </c>
      <c r="C145" s="132">
        <v>96</v>
      </c>
      <c r="D145" s="132">
        <v>2</v>
      </c>
      <c r="E145" s="132">
        <v>6</v>
      </c>
      <c r="F145" s="132">
        <v>7</v>
      </c>
      <c r="G145" s="132"/>
      <c r="H145" s="166">
        <f t="shared" si="8"/>
        <v>96</v>
      </c>
      <c r="I145" s="166" t="str">
        <f t="shared" si="9"/>
        <v>5A</v>
      </c>
      <c r="J145" s="166" t="str">
        <f t="shared" si="10"/>
        <v>5C</v>
      </c>
      <c r="K145" s="166" t="str">
        <f t="shared" si="11"/>
        <v>FF</v>
      </c>
      <c r="L145" s="132" t="s">
        <v>93</v>
      </c>
      <c r="O145" s="207"/>
      <c r="P145" s="220">
        <v>82</v>
      </c>
      <c r="Q145" s="221">
        <v>14</v>
      </c>
    </row>
    <row r="146" s="206" customFormat="1" spans="1:17">
      <c r="A146" s="3">
        <v>144</v>
      </c>
      <c r="B146" s="3" t="s">
        <v>290</v>
      </c>
      <c r="C146" s="132">
        <v>96</v>
      </c>
      <c r="D146" s="132">
        <v>2</v>
      </c>
      <c r="E146" s="132">
        <v>8</v>
      </c>
      <c r="F146" s="132">
        <v>11</v>
      </c>
      <c r="G146" s="132"/>
      <c r="H146" s="166">
        <f t="shared" si="8"/>
        <v>96</v>
      </c>
      <c r="I146" s="166" t="str">
        <f t="shared" si="9"/>
        <v>5E</v>
      </c>
      <c r="J146" s="166">
        <f t="shared" si="10"/>
        <v>70</v>
      </c>
      <c r="K146" s="166" t="str">
        <f t="shared" si="11"/>
        <v>FF</v>
      </c>
      <c r="L146" s="132" t="s">
        <v>93</v>
      </c>
      <c r="O146" s="207"/>
      <c r="P146" s="220">
        <v>82</v>
      </c>
      <c r="Q146" s="221">
        <v>28</v>
      </c>
    </row>
    <row r="147" s="206" customFormat="1" spans="1:17">
      <c r="A147" s="3">
        <v>145</v>
      </c>
      <c r="B147" s="3" t="s">
        <v>291</v>
      </c>
      <c r="C147" s="132">
        <v>96</v>
      </c>
      <c r="D147" s="132">
        <v>2</v>
      </c>
      <c r="E147" s="132">
        <v>12</v>
      </c>
      <c r="F147" s="132">
        <v>13</v>
      </c>
      <c r="G147" s="132"/>
      <c r="H147" s="166">
        <f t="shared" si="8"/>
        <v>96</v>
      </c>
      <c r="I147" s="166">
        <f t="shared" si="9"/>
        <v>72</v>
      </c>
      <c r="J147" s="166">
        <f t="shared" si="10"/>
        <v>74</v>
      </c>
      <c r="K147" s="166" t="str">
        <f t="shared" si="11"/>
        <v>FF</v>
      </c>
      <c r="L147" s="132" t="s">
        <v>93</v>
      </c>
      <c r="O147" s="207"/>
      <c r="P147" s="220" t="s">
        <v>292</v>
      </c>
      <c r="Q147" s="221">
        <v>0</v>
      </c>
    </row>
    <row r="148" s="206" customFormat="1" spans="1:17">
      <c r="A148" s="3">
        <v>146</v>
      </c>
      <c r="B148" s="3" t="s">
        <v>293</v>
      </c>
      <c r="C148" s="132">
        <v>96</v>
      </c>
      <c r="D148" s="132">
        <v>2</v>
      </c>
      <c r="E148" s="132">
        <v>14</v>
      </c>
      <c r="F148" s="132">
        <v>15</v>
      </c>
      <c r="G148" s="132"/>
      <c r="H148" s="166">
        <f t="shared" si="8"/>
        <v>96</v>
      </c>
      <c r="I148" s="166">
        <f t="shared" si="9"/>
        <v>76</v>
      </c>
      <c r="J148" s="166">
        <f t="shared" si="10"/>
        <v>78</v>
      </c>
      <c r="K148" s="166" t="str">
        <f t="shared" si="11"/>
        <v>FF</v>
      </c>
      <c r="L148" s="132" t="s">
        <v>93</v>
      </c>
      <c r="O148" s="207"/>
      <c r="P148" s="220" t="s">
        <v>292</v>
      </c>
      <c r="Q148" s="221">
        <v>14</v>
      </c>
    </row>
    <row r="149" s="206" customFormat="1" spans="1:17">
      <c r="A149" s="3">
        <v>147</v>
      </c>
      <c r="B149" s="3" t="s">
        <v>294</v>
      </c>
      <c r="C149" s="132">
        <v>97</v>
      </c>
      <c r="D149" s="132">
        <v>3</v>
      </c>
      <c r="E149" s="132">
        <v>1</v>
      </c>
      <c r="F149" s="132">
        <v>2</v>
      </c>
      <c r="G149" s="132">
        <v>3</v>
      </c>
      <c r="H149" s="166">
        <f t="shared" si="8"/>
        <v>97</v>
      </c>
      <c r="I149" s="166">
        <f t="shared" si="9"/>
        <v>50</v>
      </c>
      <c r="J149" s="166">
        <f t="shared" si="10"/>
        <v>52</v>
      </c>
      <c r="K149" s="166">
        <f t="shared" si="11"/>
        <v>54</v>
      </c>
      <c r="L149" s="132" t="s">
        <v>93</v>
      </c>
      <c r="O149" s="207"/>
      <c r="P149" s="220" t="s">
        <v>292</v>
      </c>
      <c r="Q149" s="221">
        <v>28</v>
      </c>
    </row>
    <row r="150" s="206" customFormat="1" spans="1:17">
      <c r="A150" s="3">
        <v>148</v>
      </c>
      <c r="B150" s="3" t="s">
        <v>295</v>
      </c>
      <c r="C150" s="132">
        <v>97</v>
      </c>
      <c r="D150" s="132">
        <v>3</v>
      </c>
      <c r="E150" s="132">
        <v>1</v>
      </c>
      <c r="F150" s="132">
        <v>2</v>
      </c>
      <c r="G150" s="132">
        <v>4</v>
      </c>
      <c r="H150" s="166">
        <f t="shared" si="8"/>
        <v>97</v>
      </c>
      <c r="I150" s="166">
        <f t="shared" si="9"/>
        <v>50</v>
      </c>
      <c r="J150" s="166">
        <f t="shared" si="10"/>
        <v>52</v>
      </c>
      <c r="K150" s="166">
        <f t="shared" si="11"/>
        <v>56</v>
      </c>
      <c r="L150" s="132" t="s">
        <v>93</v>
      </c>
      <c r="O150" s="207"/>
      <c r="P150" s="220" t="s">
        <v>296</v>
      </c>
      <c r="Q150" s="221">
        <v>0</v>
      </c>
    </row>
    <row r="151" s="206" customFormat="1" spans="1:17">
      <c r="A151" s="3">
        <v>149</v>
      </c>
      <c r="B151" s="3" t="s">
        <v>297</v>
      </c>
      <c r="C151" s="132">
        <v>97</v>
      </c>
      <c r="D151" s="132">
        <v>3</v>
      </c>
      <c r="E151" s="132">
        <v>1</v>
      </c>
      <c r="F151" s="132">
        <v>2</v>
      </c>
      <c r="G151" s="132">
        <v>5</v>
      </c>
      <c r="H151" s="166">
        <f t="shared" si="8"/>
        <v>97</v>
      </c>
      <c r="I151" s="166">
        <f t="shared" si="9"/>
        <v>50</v>
      </c>
      <c r="J151" s="166">
        <f t="shared" si="10"/>
        <v>52</v>
      </c>
      <c r="K151" s="166">
        <f t="shared" si="11"/>
        <v>58</v>
      </c>
      <c r="L151" s="132" t="s">
        <v>93</v>
      </c>
      <c r="O151" s="207"/>
      <c r="P151" s="220" t="s">
        <v>296</v>
      </c>
      <c r="Q151" s="221">
        <v>14</v>
      </c>
    </row>
    <row r="152" s="206" customFormat="1" spans="1:17">
      <c r="A152" s="3">
        <v>150</v>
      </c>
      <c r="B152" s="3" t="s">
        <v>298</v>
      </c>
      <c r="C152" s="132">
        <v>98</v>
      </c>
      <c r="D152" s="132">
        <v>2</v>
      </c>
      <c r="E152" s="132">
        <v>13</v>
      </c>
      <c r="F152" s="132">
        <v>14</v>
      </c>
      <c r="G152" s="132"/>
      <c r="H152" s="166">
        <f t="shared" si="8"/>
        <v>98</v>
      </c>
      <c r="I152" s="166">
        <f t="shared" si="9"/>
        <v>74</v>
      </c>
      <c r="J152" s="166">
        <f t="shared" si="10"/>
        <v>76</v>
      </c>
      <c r="K152" s="166" t="str">
        <f t="shared" si="11"/>
        <v>FF</v>
      </c>
      <c r="L152" s="132" t="s">
        <v>93</v>
      </c>
      <c r="O152" s="207"/>
      <c r="P152" s="220" t="s">
        <v>296</v>
      </c>
      <c r="Q152" s="221">
        <v>28</v>
      </c>
    </row>
    <row r="153" s="206" customFormat="1" spans="1:17">
      <c r="A153" s="3">
        <v>151</v>
      </c>
      <c r="B153" s="3" t="s">
        <v>299</v>
      </c>
      <c r="C153" s="132">
        <v>98</v>
      </c>
      <c r="D153" s="132">
        <v>2</v>
      </c>
      <c r="E153" s="132">
        <v>13</v>
      </c>
      <c r="F153" s="132">
        <v>15</v>
      </c>
      <c r="G153" s="132"/>
      <c r="H153" s="166">
        <f t="shared" si="8"/>
        <v>98</v>
      </c>
      <c r="I153" s="166">
        <f t="shared" si="9"/>
        <v>74</v>
      </c>
      <c r="J153" s="166">
        <f t="shared" si="10"/>
        <v>78</v>
      </c>
      <c r="K153" s="166" t="str">
        <f t="shared" si="11"/>
        <v>FF</v>
      </c>
      <c r="L153" s="132" t="s">
        <v>93</v>
      </c>
      <c r="O153" s="207"/>
      <c r="P153" s="220" t="s">
        <v>300</v>
      </c>
      <c r="Q153" s="221">
        <v>0</v>
      </c>
    </row>
    <row r="154" s="206" customFormat="1" spans="1:17">
      <c r="A154" s="3">
        <v>152</v>
      </c>
      <c r="B154" s="3" t="s">
        <v>301</v>
      </c>
      <c r="C154" s="132">
        <v>97</v>
      </c>
      <c r="D154" s="132">
        <v>2</v>
      </c>
      <c r="E154" s="132">
        <v>6</v>
      </c>
      <c r="F154" s="132">
        <v>7</v>
      </c>
      <c r="G154" s="132"/>
      <c r="H154" s="166">
        <f t="shared" si="8"/>
        <v>97</v>
      </c>
      <c r="I154" s="166" t="str">
        <f t="shared" si="9"/>
        <v>5A</v>
      </c>
      <c r="J154" s="166" t="str">
        <f t="shared" si="10"/>
        <v>5C</v>
      </c>
      <c r="K154" s="166" t="str">
        <f t="shared" si="11"/>
        <v>FF</v>
      </c>
      <c r="L154" s="132" t="s">
        <v>93</v>
      </c>
      <c r="O154" s="207"/>
      <c r="P154" s="220" t="s">
        <v>300</v>
      </c>
      <c r="Q154" s="221">
        <v>14</v>
      </c>
    </row>
    <row r="155" s="206" customFormat="1" spans="1:17">
      <c r="A155" s="3">
        <v>153</v>
      </c>
      <c r="B155" s="3" t="s">
        <v>302</v>
      </c>
      <c r="C155" s="132">
        <v>97</v>
      </c>
      <c r="D155" s="132">
        <v>2</v>
      </c>
      <c r="E155" s="132">
        <v>6</v>
      </c>
      <c r="F155" s="132">
        <v>8</v>
      </c>
      <c r="G155" s="132"/>
      <c r="H155" s="166">
        <f t="shared" si="8"/>
        <v>97</v>
      </c>
      <c r="I155" s="166" t="str">
        <f t="shared" si="9"/>
        <v>5A</v>
      </c>
      <c r="J155" s="166" t="str">
        <f t="shared" si="10"/>
        <v>5E</v>
      </c>
      <c r="K155" s="166" t="str">
        <f t="shared" si="11"/>
        <v>FF</v>
      </c>
      <c r="L155" s="132" t="s">
        <v>93</v>
      </c>
      <c r="O155" s="207"/>
      <c r="P155" s="220">
        <v>6</v>
      </c>
      <c r="Q155" s="221">
        <v>14</v>
      </c>
    </row>
    <row r="156" s="206" customFormat="1" spans="1:17">
      <c r="A156" s="3">
        <v>154</v>
      </c>
      <c r="B156" s="3" t="s">
        <v>303</v>
      </c>
      <c r="C156" s="132">
        <v>97</v>
      </c>
      <c r="D156" s="132">
        <v>2</v>
      </c>
      <c r="E156" s="132">
        <v>6</v>
      </c>
      <c r="F156" s="132">
        <v>11</v>
      </c>
      <c r="G156" s="132"/>
      <c r="H156" s="166">
        <f t="shared" si="8"/>
        <v>97</v>
      </c>
      <c r="I156" s="166" t="str">
        <f t="shared" si="9"/>
        <v>5A</v>
      </c>
      <c r="J156" s="166">
        <f t="shared" si="10"/>
        <v>70</v>
      </c>
      <c r="K156" s="166" t="str">
        <f t="shared" si="11"/>
        <v>FF</v>
      </c>
      <c r="L156" s="132" t="s">
        <v>93</v>
      </c>
      <c r="O156" s="207"/>
      <c r="P156" s="220" t="s">
        <v>300</v>
      </c>
      <c r="Q156" s="221">
        <v>28</v>
      </c>
    </row>
    <row r="157" s="206" customFormat="1" spans="1:17">
      <c r="A157" s="3">
        <v>155</v>
      </c>
      <c r="B157" s="3" t="s">
        <v>304</v>
      </c>
      <c r="C157" s="132">
        <v>97</v>
      </c>
      <c r="D157" s="132">
        <v>2</v>
      </c>
      <c r="E157" s="132">
        <v>6</v>
      </c>
      <c r="F157" s="132">
        <v>12</v>
      </c>
      <c r="G157" s="132"/>
      <c r="H157" s="166">
        <f t="shared" si="8"/>
        <v>97</v>
      </c>
      <c r="I157" s="166" t="str">
        <f t="shared" si="9"/>
        <v>5A</v>
      </c>
      <c r="J157" s="166">
        <f t="shared" si="10"/>
        <v>72</v>
      </c>
      <c r="K157" s="166" t="str">
        <f t="shared" si="11"/>
        <v>FF</v>
      </c>
      <c r="L157" s="132" t="s">
        <v>93</v>
      </c>
      <c r="O157" s="207"/>
      <c r="P157" s="220" t="s">
        <v>305</v>
      </c>
      <c r="Q157" s="221">
        <v>0</v>
      </c>
    </row>
    <row r="158" s="206" customFormat="1" spans="1:17">
      <c r="A158" s="3">
        <v>156</v>
      </c>
      <c r="B158" s="3" t="s">
        <v>306</v>
      </c>
      <c r="C158" s="132">
        <v>97</v>
      </c>
      <c r="D158" s="132">
        <v>2</v>
      </c>
      <c r="E158" s="132">
        <v>6</v>
      </c>
      <c r="F158" s="132">
        <v>13</v>
      </c>
      <c r="G158" s="132"/>
      <c r="H158" s="166">
        <f t="shared" si="8"/>
        <v>97</v>
      </c>
      <c r="I158" s="166" t="str">
        <f t="shared" si="9"/>
        <v>5A</v>
      </c>
      <c r="J158" s="166">
        <f t="shared" si="10"/>
        <v>74</v>
      </c>
      <c r="K158" s="166" t="str">
        <f t="shared" si="11"/>
        <v>FF</v>
      </c>
      <c r="L158" s="132" t="s">
        <v>93</v>
      </c>
      <c r="O158" s="207"/>
      <c r="P158" s="220" t="s">
        <v>305</v>
      </c>
      <c r="Q158" s="221">
        <v>14</v>
      </c>
    </row>
    <row r="159" s="206" customFormat="1" spans="1:17">
      <c r="A159" s="3">
        <v>157</v>
      </c>
      <c r="B159" s="3" t="s">
        <v>307</v>
      </c>
      <c r="C159" s="132">
        <v>97</v>
      </c>
      <c r="D159" s="132">
        <v>3</v>
      </c>
      <c r="E159" s="132">
        <v>6</v>
      </c>
      <c r="F159" s="132">
        <v>14</v>
      </c>
      <c r="G159" s="132">
        <v>15</v>
      </c>
      <c r="H159" s="166">
        <f t="shared" si="8"/>
        <v>97</v>
      </c>
      <c r="I159" s="166" t="str">
        <f t="shared" si="9"/>
        <v>5A</v>
      </c>
      <c r="J159" s="166">
        <f t="shared" si="10"/>
        <v>76</v>
      </c>
      <c r="K159" s="166">
        <f t="shared" si="11"/>
        <v>78</v>
      </c>
      <c r="L159" s="132" t="s">
        <v>93</v>
      </c>
      <c r="O159" s="207"/>
      <c r="P159" s="220" t="s">
        <v>305</v>
      </c>
      <c r="Q159" s="221">
        <v>28</v>
      </c>
    </row>
    <row r="160" s="206" customFormat="1" spans="1:17">
      <c r="A160" s="3">
        <v>158</v>
      </c>
      <c r="B160" s="3" t="s">
        <v>308</v>
      </c>
      <c r="C160" s="132">
        <v>98</v>
      </c>
      <c r="D160" s="132">
        <v>3</v>
      </c>
      <c r="E160" s="132">
        <v>1</v>
      </c>
      <c r="F160" s="132">
        <v>2</v>
      </c>
      <c r="G160" s="132">
        <v>3</v>
      </c>
      <c r="H160" s="166">
        <f t="shared" si="8"/>
        <v>98</v>
      </c>
      <c r="I160" s="166">
        <f t="shared" si="9"/>
        <v>50</v>
      </c>
      <c r="J160" s="166">
        <f t="shared" si="10"/>
        <v>52</v>
      </c>
      <c r="K160" s="166">
        <f t="shared" si="11"/>
        <v>54</v>
      </c>
      <c r="L160" s="132" t="s">
        <v>93</v>
      </c>
      <c r="O160" s="207"/>
      <c r="P160" s="220" t="s">
        <v>309</v>
      </c>
      <c r="Q160" s="221">
        <v>0</v>
      </c>
    </row>
    <row r="161" s="206" customFormat="1" spans="1:17">
      <c r="A161" s="3">
        <v>159</v>
      </c>
      <c r="B161" s="3" t="s">
        <v>310</v>
      </c>
      <c r="C161" s="132">
        <v>96</v>
      </c>
      <c r="D161" s="132">
        <v>2</v>
      </c>
      <c r="E161" s="132">
        <v>16</v>
      </c>
      <c r="F161" s="132">
        <v>17</v>
      </c>
      <c r="G161" s="132"/>
      <c r="H161" s="166">
        <f t="shared" si="8"/>
        <v>96</v>
      </c>
      <c r="I161" s="166" t="str">
        <f t="shared" si="9"/>
        <v>7A</v>
      </c>
      <c r="J161" s="166" t="str">
        <f t="shared" si="10"/>
        <v>7C</v>
      </c>
      <c r="K161" s="166" t="str">
        <f t="shared" si="11"/>
        <v>FF</v>
      </c>
      <c r="L161" s="132" t="s">
        <v>93</v>
      </c>
      <c r="O161" s="207"/>
      <c r="P161" s="220">
        <v>6</v>
      </c>
      <c r="Q161" s="221">
        <v>28</v>
      </c>
    </row>
    <row r="162" s="206" customFormat="1" spans="1:17">
      <c r="A162" s="3">
        <v>160</v>
      </c>
      <c r="B162" s="3" t="s">
        <v>311</v>
      </c>
      <c r="C162" s="132">
        <v>99</v>
      </c>
      <c r="D162" s="132">
        <v>2</v>
      </c>
      <c r="E162" s="132">
        <v>1</v>
      </c>
      <c r="F162" s="132">
        <v>2</v>
      </c>
      <c r="G162" s="132"/>
      <c r="H162" s="166">
        <f t="shared" si="8"/>
        <v>99</v>
      </c>
      <c r="I162" s="166">
        <f t="shared" si="9"/>
        <v>50</v>
      </c>
      <c r="J162" s="166">
        <f t="shared" si="10"/>
        <v>52</v>
      </c>
      <c r="K162" s="166" t="str">
        <f t="shared" si="11"/>
        <v>FF</v>
      </c>
      <c r="L162" s="132" t="s">
        <v>93</v>
      </c>
      <c r="O162" s="207"/>
      <c r="P162" s="220" t="s">
        <v>309</v>
      </c>
      <c r="Q162" s="221">
        <v>14</v>
      </c>
    </row>
    <row r="163" s="206" customFormat="1" spans="1:17">
      <c r="A163" s="3">
        <v>161</v>
      </c>
      <c r="B163" s="3" t="s">
        <v>312</v>
      </c>
      <c r="C163" s="132">
        <v>99</v>
      </c>
      <c r="D163" s="132">
        <v>2</v>
      </c>
      <c r="E163" s="132">
        <v>1</v>
      </c>
      <c r="F163" s="132">
        <v>3</v>
      </c>
      <c r="G163" s="132"/>
      <c r="H163" s="166">
        <f t="shared" si="8"/>
        <v>99</v>
      </c>
      <c r="I163" s="166">
        <f t="shared" si="9"/>
        <v>50</v>
      </c>
      <c r="J163" s="166">
        <f t="shared" si="10"/>
        <v>54</v>
      </c>
      <c r="K163" s="166" t="str">
        <f t="shared" si="11"/>
        <v>FF</v>
      </c>
      <c r="L163" s="132" t="s">
        <v>93</v>
      </c>
      <c r="O163" s="207"/>
      <c r="P163" s="220" t="s">
        <v>309</v>
      </c>
      <c r="Q163" s="221">
        <v>28</v>
      </c>
    </row>
    <row r="164" s="206" customFormat="1" spans="1:17">
      <c r="A164" s="3">
        <v>162</v>
      </c>
      <c r="B164" s="3" t="s">
        <v>313</v>
      </c>
      <c r="C164" s="132">
        <v>99</v>
      </c>
      <c r="D164" s="132">
        <v>2</v>
      </c>
      <c r="E164" s="132">
        <v>1</v>
      </c>
      <c r="F164" s="132">
        <v>4</v>
      </c>
      <c r="G164" s="132"/>
      <c r="H164" s="166">
        <f t="shared" si="8"/>
        <v>99</v>
      </c>
      <c r="I164" s="166">
        <f t="shared" si="9"/>
        <v>50</v>
      </c>
      <c r="J164" s="166">
        <f t="shared" si="10"/>
        <v>56</v>
      </c>
      <c r="K164" s="166" t="str">
        <f t="shared" si="11"/>
        <v>FF</v>
      </c>
      <c r="L164" s="132" t="s">
        <v>93</v>
      </c>
      <c r="O164" s="207"/>
      <c r="P164" s="220" t="s">
        <v>314</v>
      </c>
      <c r="Q164" s="221">
        <v>0</v>
      </c>
    </row>
    <row r="165" s="206" customFormat="1" spans="1:17">
      <c r="A165" s="3">
        <v>163</v>
      </c>
      <c r="B165" s="3" t="s">
        <v>315</v>
      </c>
      <c r="C165" s="132">
        <v>98</v>
      </c>
      <c r="D165" s="132">
        <v>2</v>
      </c>
      <c r="E165" s="132">
        <v>4</v>
      </c>
      <c r="F165" s="132">
        <v>5</v>
      </c>
      <c r="G165" s="132"/>
      <c r="H165" s="166">
        <f t="shared" si="8"/>
        <v>98</v>
      </c>
      <c r="I165" s="166">
        <f t="shared" si="9"/>
        <v>56</v>
      </c>
      <c r="J165" s="166">
        <f t="shared" si="10"/>
        <v>58</v>
      </c>
      <c r="K165" s="166" t="str">
        <f t="shared" si="11"/>
        <v>FF</v>
      </c>
      <c r="L165" s="132" t="s">
        <v>93</v>
      </c>
      <c r="O165" s="207"/>
      <c r="P165" s="220" t="s">
        <v>314</v>
      </c>
      <c r="Q165" s="221">
        <v>14</v>
      </c>
    </row>
    <row r="166" s="206" customFormat="1" spans="1:17">
      <c r="A166" s="3">
        <v>164</v>
      </c>
      <c r="B166" s="3" t="s">
        <v>316</v>
      </c>
      <c r="C166" s="132">
        <v>98</v>
      </c>
      <c r="D166" s="132">
        <v>2</v>
      </c>
      <c r="E166" s="132">
        <v>4</v>
      </c>
      <c r="F166" s="132">
        <v>6</v>
      </c>
      <c r="G166" s="132"/>
      <c r="H166" s="166">
        <f t="shared" si="8"/>
        <v>98</v>
      </c>
      <c r="I166" s="166">
        <f t="shared" si="9"/>
        <v>56</v>
      </c>
      <c r="J166" s="166" t="str">
        <f t="shared" si="10"/>
        <v>5A</v>
      </c>
      <c r="K166" s="166" t="str">
        <f t="shared" si="11"/>
        <v>FF</v>
      </c>
      <c r="L166" s="132" t="s">
        <v>93</v>
      </c>
      <c r="O166" s="207"/>
      <c r="P166" s="220">
        <v>7</v>
      </c>
      <c r="Q166" s="221">
        <v>0</v>
      </c>
    </row>
    <row r="167" s="206" customFormat="1" spans="1:17">
      <c r="A167" s="3">
        <v>165</v>
      </c>
      <c r="B167" s="3" t="s">
        <v>317</v>
      </c>
      <c r="C167" s="132">
        <v>98</v>
      </c>
      <c r="D167" s="132">
        <v>2</v>
      </c>
      <c r="E167" s="132">
        <v>4</v>
      </c>
      <c r="F167" s="132">
        <v>7</v>
      </c>
      <c r="G167" s="132"/>
      <c r="H167" s="166">
        <f t="shared" si="8"/>
        <v>98</v>
      </c>
      <c r="I167" s="166">
        <f t="shared" si="9"/>
        <v>56</v>
      </c>
      <c r="J167" s="166" t="str">
        <f t="shared" si="10"/>
        <v>5C</v>
      </c>
      <c r="K167" s="166" t="str">
        <f t="shared" si="11"/>
        <v>FF</v>
      </c>
      <c r="L167" s="132" t="s">
        <v>93</v>
      </c>
      <c r="O167" s="207"/>
      <c r="P167" s="220" t="s">
        <v>314</v>
      </c>
      <c r="Q167" s="221">
        <v>28</v>
      </c>
    </row>
    <row r="168" s="206" customFormat="1" spans="1:17">
      <c r="A168" s="3">
        <v>166</v>
      </c>
      <c r="B168" s="3" t="s">
        <v>318</v>
      </c>
      <c r="C168" s="132">
        <v>98</v>
      </c>
      <c r="D168" s="132">
        <v>2</v>
      </c>
      <c r="E168" s="132">
        <v>4</v>
      </c>
      <c r="F168" s="132">
        <v>8</v>
      </c>
      <c r="G168" s="132"/>
      <c r="H168" s="166">
        <f t="shared" si="8"/>
        <v>98</v>
      </c>
      <c r="I168" s="166">
        <f t="shared" si="9"/>
        <v>56</v>
      </c>
      <c r="J168" s="166" t="str">
        <f t="shared" si="10"/>
        <v>5E</v>
      </c>
      <c r="K168" s="166" t="str">
        <f t="shared" si="11"/>
        <v>FF</v>
      </c>
      <c r="L168" s="132" t="s">
        <v>93</v>
      </c>
      <c r="O168" s="207"/>
      <c r="P168" s="220" t="s">
        <v>127</v>
      </c>
      <c r="Q168" s="221">
        <v>0</v>
      </c>
    </row>
    <row r="169" s="206" customFormat="1" spans="1:17">
      <c r="A169" s="3">
        <v>167</v>
      </c>
      <c r="B169" s="3" t="s">
        <v>319</v>
      </c>
      <c r="C169" s="132">
        <v>98</v>
      </c>
      <c r="D169" s="132">
        <v>2</v>
      </c>
      <c r="E169" s="132">
        <v>4</v>
      </c>
      <c r="F169" s="132">
        <v>11</v>
      </c>
      <c r="G169" s="132"/>
      <c r="H169" s="166">
        <f t="shared" si="8"/>
        <v>98</v>
      </c>
      <c r="I169" s="166">
        <f t="shared" si="9"/>
        <v>56</v>
      </c>
      <c r="J169" s="166">
        <f t="shared" si="10"/>
        <v>70</v>
      </c>
      <c r="K169" s="166" t="str">
        <f t="shared" si="11"/>
        <v>FF</v>
      </c>
      <c r="L169" s="132" t="s">
        <v>93</v>
      </c>
      <c r="O169" s="207"/>
      <c r="P169" s="220" t="s">
        <v>127</v>
      </c>
      <c r="Q169" s="221">
        <v>14</v>
      </c>
    </row>
    <row r="170" s="206" customFormat="1" spans="1:17">
      <c r="A170" s="3">
        <v>168</v>
      </c>
      <c r="B170" s="3" t="s">
        <v>320</v>
      </c>
      <c r="C170" s="132">
        <v>98</v>
      </c>
      <c r="D170" s="132">
        <v>2</v>
      </c>
      <c r="E170" s="132">
        <v>4</v>
      </c>
      <c r="F170" s="132">
        <v>12</v>
      </c>
      <c r="G170" s="132"/>
      <c r="H170" s="166">
        <f t="shared" si="8"/>
        <v>98</v>
      </c>
      <c r="I170" s="166">
        <f t="shared" si="9"/>
        <v>56</v>
      </c>
      <c r="J170" s="166">
        <f t="shared" si="10"/>
        <v>72</v>
      </c>
      <c r="K170" s="166" t="str">
        <f t="shared" si="11"/>
        <v>FF</v>
      </c>
      <c r="L170" s="132" t="s">
        <v>93</v>
      </c>
      <c r="O170" s="207"/>
      <c r="P170" s="220" t="s">
        <v>127</v>
      </c>
      <c r="Q170" s="221">
        <v>28</v>
      </c>
    </row>
    <row r="171" s="206" customFormat="1" spans="1:17">
      <c r="A171" s="3">
        <v>169</v>
      </c>
      <c r="B171" s="3" t="s">
        <v>321</v>
      </c>
      <c r="C171" s="132">
        <v>99</v>
      </c>
      <c r="D171" s="132">
        <v>2</v>
      </c>
      <c r="E171" s="132">
        <v>5</v>
      </c>
      <c r="F171" s="132">
        <v>6</v>
      </c>
      <c r="G171" s="132"/>
      <c r="H171" s="166">
        <f t="shared" si="8"/>
        <v>99</v>
      </c>
      <c r="I171" s="166">
        <f t="shared" si="9"/>
        <v>58</v>
      </c>
      <c r="J171" s="166" t="str">
        <f t="shared" si="10"/>
        <v>5A</v>
      </c>
      <c r="K171" s="166" t="str">
        <f t="shared" si="11"/>
        <v>FF</v>
      </c>
      <c r="L171" s="132" t="s">
        <v>93</v>
      </c>
      <c r="O171" s="207"/>
      <c r="P171" s="220" t="s">
        <v>129</v>
      </c>
      <c r="Q171" s="221">
        <v>0</v>
      </c>
    </row>
    <row r="172" s="206" customFormat="1" spans="1:17">
      <c r="A172" s="3">
        <v>170</v>
      </c>
      <c r="B172" s="3" t="s">
        <v>322</v>
      </c>
      <c r="C172" s="132">
        <v>99</v>
      </c>
      <c r="D172" s="132">
        <v>2</v>
      </c>
      <c r="E172" s="132">
        <v>5</v>
      </c>
      <c r="F172" s="132">
        <v>7</v>
      </c>
      <c r="G172" s="132"/>
      <c r="H172" s="166">
        <f t="shared" si="8"/>
        <v>99</v>
      </c>
      <c r="I172" s="166">
        <f t="shared" si="9"/>
        <v>58</v>
      </c>
      <c r="J172" s="166" t="str">
        <f t="shared" si="10"/>
        <v>5C</v>
      </c>
      <c r="K172" s="166" t="str">
        <f t="shared" si="11"/>
        <v>FF</v>
      </c>
      <c r="L172" s="132" t="s">
        <v>93</v>
      </c>
      <c r="O172" s="207"/>
      <c r="P172" s="220" t="s">
        <v>129</v>
      </c>
      <c r="Q172" s="221">
        <v>14</v>
      </c>
    </row>
    <row r="173" s="206" customFormat="1" spans="1:17">
      <c r="A173" s="3">
        <v>171</v>
      </c>
      <c r="B173" s="3" t="s">
        <v>323</v>
      </c>
      <c r="C173" s="132">
        <v>99</v>
      </c>
      <c r="D173" s="132">
        <v>2</v>
      </c>
      <c r="E173" s="132">
        <v>8</v>
      </c>
      <c r="F173" s="132">
        <v>11</v>
      </c>
      <c r="G173" s="132"/>
      <c r="H173" s="166">
        <f t="shared" si="8"/>
        <v>99</v>
      </c>
      <c r="I173" s="166" t="str">
        <f t="shared" si="9"/>
        <v>5E</v>
      </c>
      <c r="J173" s="166">
        <f t="shared" si="10"/>
        <v>70</v>
      </c>
      <c r="K173" s="166" t="str">
        <f t="shared" si="11"/>
        <v>FF</v>
      </c>
      <c r="L173" s="132" t="s">
        <v>93</v>
      </c>
      <c r="O173" s="207"/>
      <c r="P173" s="220" t="s">
        <v>129</v>
      </c>
      <c r="Q173" s="221">
        <v>28</v>
      </c>
    </row>
    <row r="174" s="206" customFormat="1" spans="1:17">
      <c r="A174" s="3">
        <v>172</v>
      </c>
      <c r="B174" s="3" t="s">
        <v>324</v>
      </c>
      <c r="C174" s="132">
        <v>99</v>
      </c>
      <c r="D174" s="132">
        <v>2</v>
      </c>
      <c r="E174" s="132">
        <v>8</v>
      </c>
      <c r="F174" s="132">
        <v>12</v>
      </c>
      <c r="G174" s="132"/>
      <c r="H174" s="166">
        <f t="shared" si="8"/>
        <v>99</v>
      </c>
      <c r="I174" s="166" t="str">
        <f t="shared" si="9"/>
        <v>5E</v>
      </c>
      <c r="J174" s="166">
        <f t="shared" si="10"/>
        <v>72</v>
      </c>
      <c r="K174" s="166" t="str">
        <f t="shared" si="11"/>
        <v>FF</v>
      </c>
      <c r="L174" s="132" t="s">
        <v>93</v>
      </c>
      <c r="O174" s="207"/>
      <c r="P174" s="220" t="s">
        <v>132</v>
      </c>
      <c r="Q174" s="221">
        <v>0</v>
      </c>
    </row>
    <row r="175" s="206" customFormat="1" spans="1:17">
      <c r="A175" s="3">
        <v>173</v>
      </c>
      <c r="B175" s="3" t="s">
        <v>325</v>
      </c>
      <c r="C175" s="132">
        <v>99</v>
      </c>
      <c r="D175" s="132">
        <v>2</v>
      </c>
      <c r="E175" s="132">
        <v>8</v>
      </c>
      <c r="F175" s="132">
        <v>13</v>
      </c>
      <c r="G175" s="132"/>
      <c r="H175" s="166">
        <f t="shared" si="8"/>
        <v>99</v>
      </c>
      <c r="I175" s="166" t="str">
        <f t="shared" si="9"/>
        <v>5E</v>
      </c>
      <c r="J175" s="166">
        <f t="shared" si="10"/>
        <v>74</v>
      </c>
      <c r="K175" s="166" t="str">
        <f t="shared" si="11"/>
        <v>FF</v>
      </c>
      <c r="L175" s="132" t="s">
        <v>93</v>
      </c>
      <c r="O175" s="207"/>
      <c r="P175" s="220" t="s">
        <v>132</v>
      </c>
      <c r="Q175" s="221">
        <v>14</v>
      </c>
    </row>
    <row r="176" s="206" customFormat="1" spans="1:17">
      <c r="A176" s="3">
        <v>174</v>
      </c>
      <c r="B176" s="3" t="s">
        <v>326</v>
      </c>
      <c r="C176" s="132" t="s">
        <v>327</v>
      </c>
      <c r="D176" s="132">
        <v>2</v>
      </c>
      <c r="E176" s="132">
        <v>1</v>
      </c>
      <c r="F176" s="132">
        <v>2</v>
      </c>
      <c r="G176" s="132"/>
      <c r="H176" s="166" t="str">
        <f t="shared" si="8"/>
        <v>9A</v>
      </c>
      <c r="I176" s="166">
        <f t="shared" si="9"/>
        <v>50</v>
      </c>
      <c r="J176" s="166">
        <f t="shared" si="10"/>
        <v>52</v>
      </c>
      <c r="K176" s="166" t="str">
        <f t="shared" si="11"/>
        <v>FF</v>
      </c>
      <c r="L176" s="132" t="s">
        <v>93</v>
      </c>
      <c r="O176" s="207"/>
      <c r="P176" s="220" t="s">
        <v>132</v>
      </c>
      <c r="Q176" s="221">
        <v>28</v>
      </c>
    </row>
    <row r="177" s="206" customFormat="1" spans="1:17">
      <c r="A177" s="3">
        <v>175</v>
      </c>
      <c r="B177" s="3" t="s">
        <v>328</v>
      </c>
      <c r="C177" s="132" t="s">
        <v>327</v>
      </c>
      <c r="D177" s="132">
        <v>3</v>
      </c>
      <c r="E177" s="132">
        <v>3</v>
      </c>
      <c r="F177" s="132">
        <v>4</v>
      </c>
      <c r="G177" s="132">
        <v>5</v>
      </c>
      <c r="H177" s="166" t="str">
        <f t="shared" si="8"/>
        <v>9A</v>
      </c>
      <c r="I177" s="166">
        <f t="shared" si="9"/>
        <v>54</v>
      </c>
      <c r="J177" s="166">
        <f t="shared" si="10"/>
        <v>56</v>
      </c>
      <c r="K177" s="166">
        <f t="shared" si="11"/>
        <v>58</v>
      </c>
      <c r="L177" s="132" t="s">
        <v>93</v>
      </c>
      <c r="O177" s="207"/>
      <c r="P177" s="220" t="s">
        <v>134</v>
      </c>
      <c r="Q177" s="221">
        <v>0</v>
      </c>
    </row>
    <row r="178" s="206" customFormat="1" spans="1:17">
      <c r="A178" s="3">
        <v>176</v>
      </c>
      <c r="B178" s="3" t="s">
        <v>329</v>
      </c>
      <c r="C178" s="132" t="s">
        <v>327</v>
      </c>
      <c r="D178" s="132">
        <v>3</v>
      </c>
      <c r="E178" s="132">
        <v>6</v>
      </c>
      <c r="F178" s="132">
        <v>7</v>
      </c>
      <c r="G178" s="132">
        <v>8</v>
      </c>
      <c r="H178" s="166" t="str">
        <f t="shared" si="8"/>
        <v>9A</v>
      </c>
      <c r="I178" s="166" t="str">
        <f t="shared" si="9"/>
        <v>5A</v>
      </c>
      <c r="J178" s="166" t="str">
        <f t="shared" si="10"/>
        <v>5C</v>
      </c>
      <c r="K178" s="166" t="str">
        <f t="shared" si="11"/>
        <v>5E</v>
      </c>
      <c r="L178" s="132" t="s">
        <v>93</v>
      </c>
      <c r="O178" s="207"/>
      <c r="P178" s="220" t="s">
        <v>134</v>
      </c>
      <c r="Q178" s="221">
        <v>14</v>
      </c>
    </row>
    <row r="179" s="206" customFormat="1" spans="1:17">
      <c r="A179" s="3">
        <v>177</v>
      </c>
      <c r="B179" s="3" t="s">
        <v>330</v>
      </c>
      <c r="C179" s="132" t="s">
        <v>327</v>
      </c>
      <c r="D179" s="132">
        <v>3</v>
      </c>
      <c r="E179" s="132">
        <v>11</v>
      </c>
      <c r="F179" s="132">
        <v>12</v>
      </c>
      <c r="G179" s="132">
        <v>13</v>
      </c>
      <c r="H179" s="166" t="str">
        <f t="shared" si="8"/>
        <v>9A</v>
      </c>
      <c r="I179" s="166">
        <f t="shared" si="9"/>
        <v>70</v>
      </c>
      <c r="J179" s="166">
        <f t="shared" si="10"/>
        <v>72</v>
      </c>
      <c r="K179" s="166">
        <f t="shared" si="11"/>
        <v>74</v>
      </c>
      <c r="L179" s="132" t="s">
        <v>93</v>
      </c>
      <c r="O179" s="207"/>
      <c r="P179" s="220" t="s">
        <v>134</v>
      </c>
      <c r="Q179" s="221">
        <v>28</v>
      </c>
    </row>
    <row r="180" s="206" customFormat="1" spans="1:17">
      <c r="A180" s="3">
        <v>178</v>
      </c>
      <c r="B180" s="3" t="s">
        <v>331</v>
      </c>
      <c r="C180" s="132" t="s">
        <v>327</v>
      </c>
      <c r="D180" s="132">
        <v>3</v>
      </c>
      <c r="E180" s="132">
        <v>11</v>
      </c>
      <c r="F180" s="132">
        <v>12</v>
      </c>
      <c r="G180" s="132">
        <v>14</v>
      </c>
      <c r="H180" s="166" t="str">
        <f t="shared" si="8"/>
        <v>9A</v>
      </c>
      <c r="I180" s="166">
        <f t="shared" si="9"/>
        <v>70</v>
      </c>
      <c r="J180" s="166">
        <f t="shared" si="10"/>
        <v>72</v>
      </c>
      <c r="K180" s="166">
        <f t="shared" si="11"/>
        <v>76</v>
      </c>
      <c r="L180" s="132" t="s">
        <v>93</v>
      </c>
      <c r="O180" s="207"/>
      <c r="P180" s="220" t="s">
        <v>136</v>
      </c>
      <c r="Q180" s="221">
        <v>0</v>
      </c>
    </row>
    <row r="181" s="206" customFormat="1" spans="1:17">
      <c r="A181" s="3">
        <v>179</v>
      </c>
      <c r="B181" s="3" t="s">
        <v>332</v>
      </c>
      <c r="C181" s="132" t="s">
        <v>327</v>
      </c>
      <c r="D181" s="132">
        <v>3</v>
      </c>
      <c r="E181" s="132">
        <v>11</v>
      </c>
      <c r="F181" s="132">
        <v>12</v>
      </c>
      <c r="G181" s="132">
        <v>15</v>
      </c>
      <c r="H181" s="166" t="str">
        <f t="shared" si="8"/>
        <v>9A</v>
      </c>
      <c r="I181" s="166">
        <f t="shared" si="9"/>
        <v>70</v>
      </c>
      <c r="J181" s="166">
        <f t="shared" si="10"/>
        <v>72</v>
      </c>
      <c r="K181" s="166">
        <f t="shared" si="11"/>
        <v>78</v>
      </c>
      <c r="L181" s="132" t="s">
        <v>93</v>
      </c>
      <c r="O181" s="207"/>
      <c r="P181" s="220" t="s">
        <v>136</v>
      </c>
      <c r="Q181" s="221">
        <v>14</v>
      </c>
    </row>
    <row r="182" s="206" customFormat="1" spans="1:17">
      <c r="A182" s="3">
        <v>180</v>
      </c>
      <c r="B182" s="3" t="s">
        <v>333</v>
      </c>
      <c r="C182" s="132">
        <v>97</v>
      </c>
      <c r="D182" s="132">
        <v>2</v>
      </c>
      <c r="E182" s="132">
        <v>16</v>
      </c>
      <c r="F182" s="132">
        <v>17</v>
      </c>
      <c r="G182" s="132"/>
      <c r="H182" s="166">
        <f t="shared" si="8"/>
        <v>97</v>
      </c>
      <c r="I182" s="166" t="str">
        <f t="shared" si="9"/>
        <v>7A</v>
      </c>
      <c r="J182" s="166" t="str">
        <f t="shared" si="10"/>
        <v>7C</v>
      </c>
      <c r="K182" s="166" t="str">
        <f t="shared" si="11"/>
        <v>FF</v>
      </c>
      <c r="L182" s="132" t="s">
        <v>93</v>
      </c>
      <c r="O182" s="207"/>
      <c r="P182" s="220" t="s">
        <v>136</v>
      </c>
      <c r="Q182" s="221">
        <v>28</v>
      </c>
    </row>
    <row r="183" s="206" customFormat="1" spans="1:17">
      <c r="A183" s="3">
        <v>181</v>
      </c>
      <c r="B183" s="3" t="s">
        <v>334</v>
      </c>
      <c r="C183" s="132">
        <v>98</v>
      </c>
      <c r="D183" s="132">
        <v>2</v>
      </c>
      <c r="E183" s="132">
        <v>16</v>
      </c>
      <c r="F183" s="132">
        <v>17</v>
      </c>
      <c r="G183" s="132"/>
      <c r="H183" s="166">
        <f t="shared" si="8"/>
        <v>98</v>
      </c>
      <c r="I183" s="166" t="str">
        <f t="shared" si="9"/>
        <v>7A</v>
      </c>
      <c r="J183" s="166" t="str">
        <f t="shared" si="10"/>
        <v>7C</v>
      </c>
      <c r="K183" s="166" t="str">
        <f t="shared" si="11"/>
        <v>FF</v>
      </c>
      <c r="L183" s="132" t="s">
        <v>93</v>
      </c>
      <c r="O183" s="207"/>
      <c r="P183" s="220" t="s">
        <v>138</v>
      </c>
      <c r="Q183" s="221">
        <v>0</v>
      </c>
    </row>
    <row r="184" s="206" customFormat="1" spans="1:17">
      <c r="A184" s="3">
        <v>182</v>
      </c>
      <c r="B184" s="3" t="s">
        <v>335</v>
      </c>
      <c r="C184" s="132" t="s">
        <v>336</v>
      </c>
      <c r="D184" s="132">
        <v>2</v>
      </c>
      <c r="E184" s="132">
        <v>1</v>
      </c>
      <c r="F184" s="132">
        <v>2</v>
      </c>
      <c r="G184" s="132"/>
      <c r="H184" s="166" t="str">
        <f t="shared" si="8"/>
        <v>9C</v>
      </c>
      <c r="I184" s="166">
        <f t="shared" si="9"/>
        <v>50</v>
      </c>
      <c r="J184" s="166">
        <f t="shared" si="10"/>
        <v>52</v>
      </c>
      <c r="K184" s="166" t="str">
        <f t="shared" si="11"/>
        <v>FF</v>
      </c>
      <c r="L184" s="132" t="s">
        <v>93</v>
      </c>
      <c r="O184" s="207"/>
      <c r="P184" s="220" t="s">
        <v>138</v>
      </c>
      <c r="Q184" s="221">
        <v>14</v>
      </c>
    </row>
    <row r="185" s="206" customFormat="1" spans="1:17">
      <c r="A185" s="3">
        <v>183</v>
      </c>
      <c r="B185" s="3" t="s">
        <v>337</v>
      </c>
      <c r="C185" s="132" t="s">
        <v>336</v>
      </c>
      <c r="D185" s="132">
        <v>2</v>
      </c>
      <c r="E185" s="132">
        <v>1</v>
      </c>
      <c r="F185" s="132">
        <v>3</v>
      </c>
      <c r="G185" s="132"/>
      <c r="H185" s="166" t="str">
        <f t="shared" si="8"/>
        <v>9C</v>
      </c>
      <c r="I185" s="166">
        <f t="shared" si="9"/>
        <v>50</v>
      </c>
      <c r="J185" s="166">
        <f t="shared" si="10"/>
        <v>54</v>
      </c>
      <c r="K185" s="166" t="str">
        <f t="shared" si="11"/>
        <v>FF</v>
      </c>
      <c r="L185" s="132" t="s">
        <v>93</v>
      </c>
      <c r="O185" s="207"/>
      <c r="P185" s="220" t="s">
        <v>138</v>
      </c>
      <c r="Q185" s="221">
        <v>28</v>
      </c>
    </row>
    <row r="186" s="206" customFormat="1" spans="1:17">
      <c r="A186" s="3">
        <v>184</v>
      </c>
      <c r="B186" s="3" t="s">
        <v>338</v>
      </c>
      <c r="C186" s="132" t="s">
        <v>339</v>
      </c>
      <c r="D186" s="132">
        <v>2</v>
      </c>
      <c r="E186" s="132">
        <v>1</v>
      </c>
      <c r="F186" s="132">
        <v>2</v>
      </c>
      <c r="G186" s="132"/>
      <c r="H186" s="166" t="str">
        <f t="shared" si="8"/>
        <v>9B</v>
      </c>
      <c r="I186" s="166">
        <f t="shared" si="9"/>
        <v>50</v>
      </c>
      <c r="J186" s="166">
        <f t="shared" si="10"/>
        <v>52</v>
      </c>
      <c r="K186" s="166" t="str">
        <f t="shared" si="11"/>
        <v>FF</v>
      </c>
      <c r="L186" s="132" t="s">
        <v>93</v>
      </c>
      <c r="O186" s="207"/>
      <c r="P186" s="220" t="s">
        <v>140</v>
      </c>
      <c r="Q186" s="221">
        <v>0</v>
      </c>
    </row>
    <row r="187" s="206" customFormat="1" spans="1:17">
      <c r="A187" s="3">
        <v>185</v>
      </c>
      <c r="B187" s="3" t="s">
        <v>340</v>
      </c>
      <c r="C187" s="132" t="s">
        <v>339</v>
      </c>
      <c r="D187" s="132">
        <v>2</v>
      </c>
      <c r="E187" s="132">
        <v>1</v>
      </c>
      <c r="F187" s="132">
        <v>3</v>
      </c>
      <c r="G187" s="132"/>
      <c r="H187" s="166" t="str">
        <f t="shared" si="8"/>
        <v>9B</v>
      </c>
      <c r="I187" s="166">
        <f t="shared" si="9"/>
        <v>50</v>
      </c>
      <c r="J187" s="166">
        <f t="shared" si="10"/>
        <v>54</v>
      </c>
      <c r="K187" s="166" t="str">
        <f t="shared" si="11"/>
        <v>FF</v>
      </c>
      <c r="L187" s="132" t="s">
        <v>93</v>
      </c>
      <c r="O187" s="207"/>
      <c r="P187" s="220" t="s">
        <v>140</v>
      </c>
      <c r="Q187" s="221">
        <v>14</v>
      </c>
    </row>
    <row r="188" s="206" customFormat="1" spans="1:17">
      <c r="A188" s="3">
        <v>186</v>
      </c>
      <c r="B188" s="3" t="s">
        <v>341</v>
      </c>
      <c r="C188" s="132" t="s">
        <v>339</v>
      </c>
      <c r="D188" s="132">
        <v>2</v>
      </c>
      <c r="E188" s="132">
        <v>1</v>
      </c>
      <c r="F188" s="132">
        <v>4</v>
      </c>
      <c r="G188" s="132"/>
      <c r="H188" s="166" t="str">
        <f t="shared" si="8"/>
        <v>9B</v>
      </c>
      <c r="I188" s="166">
        <f t="shared" si="9"/>
        <v>50</v>
      </c>
      <c r="J188" s="166">
        <f t="shared" si="10"/>
        <v>56</v>
      </c>
      <c r="K188" s="166" t="str">
        <f t="shared" si="11"/>
        <v>FF</v>
      </c>
      <c r="L188" s="132" t="s">
        <v>93</v>
      </c>
      <c r="O188" s="207"/>
      <c r="P188" s="220" t="s">
        <v>140</v>
      </c>
      <c r="Q188" s="221">
        <v>28</v>
      </c>
    </row>
    <row r="189" s="206" customFormat="1" spans="1:17">
      <c r="A189" s="3">
        <v>187</v>
      </c>
      <c r="B189" s="3" t="s">
        <v>342</v>
      </c>
      <c r="C189" s="132" t="s">
        <v>339</v>
      </c>
      <c r="D189" s="132">
        <v>2</v>
      </c>
      <c r="E189" s="132">
        <v>1</v>
      </c>
      <c r="F189" s="132">
        <v>5</v>
      </c>
      <c r="G189" s="132"/>
      <c r="H189" s="166" t="str">
        <f t="shared" si="8"/>
        <v>9B</v>
      </c>
      <c r="I189" s="166">
        <f t="shared" si="9"/>
        <v>50</v>
      </c>
      <c r="J189" s="166">
        <f t="shared" si="10"/>
        <v>58</v>
      </c>
      <c r="K189" s="166" t="str">
        <f t="shared" si="11"/>
        <v>FF</v>
      </c>
      <c r="L189" s="132" t="s">
        <v>93</v>
      </c>
      <c r="O189" s="207"/>
      <c r="P189" s="220" t="s">
        <v>142</v>
      </c>
      <c r="Q189" s="221">
        <v>0</v>
      </c>
    </row>
    <row r="190" s="206" customFormat="1" spans="1:17">
      <c r="A190" s="3">
        <v>188</v>
      </c>
      <c r="B190" s="3" t="s">
        <v>343</v>
      </c>
      <c r="C190" s="132">
        <v>99</v>
      </c>
      <c r="D190" s="132">
        <v>2</v>
      </c>
      <c r="E190" s="132">
        <v>14</v>
      </c>
      <c r="F190" s="132">
        <v>15</v>
      </c>
      <c r="G190" s="132"/>
      <c r="H190" s="166">
        <f t="shared" si="8"/>
        <v>99</v>
      </c>
      <c r="I190" s="166">
        <f t="shared" si="9"/>
        <v>76</v>
      </c>
      <c r="J190" s="166">
        <f t="shared" si="10"/>
        <v>78</v>
      </c>
      <c r="K190" s="166" t="str">
        <f t="shared" si="11"/>
        <v>FF</v>
      </c>
      <c r="L190" s="132" t="s">
        <v>93</v>
      </c>
      <c r="O190" s="207"/>
      <c r="P190" s="220" t="s">
        <v>142</v>
      </c>
      <c r="Q190" s="221">
        <v>14</v>
      </c>
    </row>
    <row r="191" s="206" customFormat="1" spans="1:17">
      <c r="A191" s="3">
        <v>189</v>
      </c>
      <c r="B191" s="3" t="s">
        <v>344</v>
      </c>
      <c r="C191" s="132">
        <v>99</v>
      </c>
      <c r="D191" s="132">
        <v>2</v>
      </c>
      <c r="E191" s="132">
        <v>14</v>
      </c>
      <c r="F191" s="132">
        <v>16</v>
      </c>
      <c r="G191" s="132"/>
      <c r="H191" s="166">
        <f t="shared" si="8"/>
        <v>99</v>
      </c>
      <c r="I191" s="166">
        <f t="shared" si="9"/>
        <v>76</v>
      </c>
      <c r="J191" s="166" t="str">
        <f t="shared" si="10"/>
        <v>7A</v>
      </c>
      <c r="K191" s="166" t="str">
        <f t="shared" si="11"/>
        <v>FF</v>
      </c>
      <c r="L191" s="132" t="s">
        <v>93</v>
      </c>
      <c r="O191" s="207"/>
      <c r="P191" s="220" t="s">
        <v>142</v>
      </c>
      <c r="Q191" s="221">
        <v>28</v>
      </c>
    </row>
    <row r="192" s="206" customFormat="1" spans="1:17">
      <c r="A192" s="3">
        <v>190</v>
      </c>
      <c r="B192" s="3" t="s">
        <v>345</v>
      </c>
      <c r="C192" s="132">
        <v>99</v>
      </c>
      <c r="D192" s="132">
        <v>2</v>
      </c>
      <c r="E192" s="132">
        <v>14</v>
      </c>
      <c r="F192" s="132">
        <v>17</v>
      </c>
      <c r="G192" s="132"/>
      <c r="H192" s="166">
        <f t="shared" si="8"/>
        <v>99</v>
      </c>
      <c r="I192" s="166">
        <f t="shared" si="9"/>
        <v>76</v>
      </c>
      <c r="J192" s="166" t="str">
        <f t="shared" si="10"/>
        <v>7C</v>
      </c>
      <c r="K192" s="166" t="str">
        <f t="shared" si="11"/>
        <v>FF</v>
      </c>
      <c r="L192" s="132" t="s">
        <v>93</v>
      </c>
      <c r="O192" s="207"/>
      <c r="P192" s="220" t="s">
        <v>144</v>
      </c>
      <c r="Q192" s="221">
        <v>0</v>
      </c>
    </row>
    <row r="193" s="206" customFormat="1" spans="1:17">
      <c r="A193" s="3">
        <v>191</v>
      </c>
      <c r="B193" s="3" t="s">
        <v>346</v>
      </c>
      <c r="C193" s="132" t="s">
        <v>339</v>
      </c>
      <c r="D193" s="132">
        <v>2</v>
      </c>
      <c r="E193" s="132">
        <v>6</v>
      </c>
      <c r="F193" s="132">
        <v>7</v>
      </c>
      <c r="G193" s="132"/>
      <c r="H193" s="166" t="str">
        <f t="shared" si="8"/>
        <v>9B</v>
      </c>
      <c r="I193" s="166" t="str">
        <f t="shared" si="9"/>
        <v>5A</v>
      </c>
      <c r="J193" s="166" t="str">
        <f t="shared" si="10"/>
        <v>5C</v>
      </c>
      <c r="K193" s="166" t="str">
        <f t="shared" si="11"/>
        <v>FF</v>
      </c>
      <c r="L193" s="132" t="s">
        <v>93</v>
      </c>
      <c r="O193" s="207"/>
      <c r="P193" s="220" t="s">
        <v>144</v>
      </c>
      <c r="Q193" s="221">
        <v>14</v>
      </c>
    </row>
    <row r="194" s="206" customFormat="1" spans="1:17">
      <c r="A194" s="3">
        <v>192</v>
      </c>
      <c r="B194" s="3" t="s">
        <v>347</v>
      </c>
      <c r="C194" s="132" t="s">
        <v>339</v>
      </c>
      <c r="D194" s="132">
        <v>2</v>
      </c>
      <c r="E194" s="132">
        <v>6</v>
      </c>
      <c r="F194" s="132">
        <v>8</v>
      </c>
      <c r="G194" s="132"/>
      <c r="H194" s="166" t="str">
        <f t="shared" si="8"/>
        <v>9B</v>
      </c>
      <c r="I194" s="166" t="str">
        <f t="shared" si="9"/>
        <v>5A</v>
      </c>
      <c r="J194" s="166" t="str">
        <f t="shared" si="10"/>
        <v>5E</v>
      </c>
      <c r="K194" s="166" t="str">
        <f t="shared" si="11"/>
        <v>FF</v>
      </c>
      <c r="L194" s="132" t="s">
        <v>93</v>
      </c>
      <c r="O194" s="207"/>
      <c r="P194" s="220" t="s">
        <v>144</v>
      </c>
      <c r="Q194" s="221">
        <v>28</v>
      </c>
    </row>
    <row r="195" s="206" customFormat="1" spans="1:17">
      <c r="A195" s="3">
        <v>193</v>
      </c>
      <c r="B195" s="3" t="s">
        <v>348</v>
      </c>
      <c r="C195" s="132" t="s">
        <v>339</v>
      </c>
      <c r="D195" s="132">
        <v>2</v>
      </c>
      <c r="E195" s="132">
        <v>6</v>
      </c>
      <c r="F195" s="132">
        <v>11</v>
      </c>
      <c r="G195" s="132"/>
      <c r="H195" s="166" t="str">
        <f t="shared" ref="H195:H257" si="12">C195</f>
        <v>9B</v>
      </c>
      <c r="I195" s="166" t="str">
        <f t="shared" ref="I195:I257" si="13">LOOKUP(E195,$M$4:$M$19,$N$4:$N$19)</f>
        <v>5A</v>
      </c>
      <c r="J195" s="166">
        <f t="shared" ref="J195:J257" si="14">LOOKUP(F195,$M$4:$M$19,$N$4:$N$19)</f>
        <v>70</v>
      </c>
      <c r="K195" s="166" t="str">
        <f t="shared" ref="K195:K257" si="15">LOOKUP(G195,$M$4:$M$19,$N$4:$N$19)</f>
        <v>FF</v>
      </c>
      <c r="L195" s="132" t="s">
        <v>93</v>
      </c>
      <c r="O195" s="207"/>
      <c r="P195" s="220" t="s">
        <v>146</v>
      </c>
      <c r="Q195" s="221">
        <v>0</v>
      </c>
    </row>
    <row r="196" s="206" customFormat="1" spans="1:17">
      <c r="A196" s="3">
        <v>194</v>
      </c>
      <c r="B196" s="3" t="s">
        <v>349</v>
      </c>
      <c r="C196" s="222" t="s">
        <v>336</v>
      </c>
      <c r="D196" s="132">
        <v>2</v>
      </c>
      <c r="E196" s="132">
        <v>4</v>
      </c>
      <c r="F196" s="132">
        <v>5</v>
      </c>
      <c r="G196" s="132"/>
      <c r="H196" s="166" t="str">
        <f t="shared" si="12"/>
        <v>9C</v>
      </c>
      <c r="I196" s="166">
        <f t="shared" si="13"/>
        <v>56</v>
      </c>
      <c r="J196" s="166">
        <f t="shared" si="14"/>
        <v>58</v>
      </c>
      <c r="K196" s="166" t="str">
        <f t="shared" si="15"/>
        <v>FF</v>
      </c>
      <c r="L196" s="132" t="s">
        <v>93</v>
      </c>
      <c r="O196" s="207"/>
      <c r="P196" s="220" t="s">
        <v>146</v>
      </c>
      <c r="Q196" s="221">
        <v>14</v>
      </c>
    </row>
    <row r="197" s="206" customFormat="1" spans="1:17">
      <c r="A197" s="3">
        <v>195</v>
      </c>
      <c r="B197" s="3" t="s">
        <v>350</v>
      </c>
      <c r="C197" s="222" t="s">
        <v>336</v>
      </c>
      <c r="D197" s="132">
        <v>2</v>
      </c>
      <c r="E197" s="132">
        <v>4</v>
      </c>
      <c r="F197" s="132">
        <v>6</v>
      </c>
      <c r="G197" s="132"/>
      <c r="H197" s="166" t="str">
        <f t="shared" si="12"/>
        <v>9C</v>
      </c>
      <c r="I197" s="166">
        <f t="shared" si="13"/>
        <v>56</v>
      </c>
      <c r="J197" s="166" t="str">
        <f t="shared" si="14"/>
        <v>5A</v>
      </c>
      <c r="K197" s="166" t="str">
        <f t="shared" si="15"/>
        <v>FF</v>
      </c>
      <c r="L197" s="132" t="s">
        <v>93</v>
      </c>
      <c r="O197" s="207"/>
      <c r="P197" s="220" t="s">
        <v>146</v>
      </c>
      <c r="Q197" s="221">
        <v>28</v>
      </c>
    </row>
    <row r="198" s="206" customFormat="1" spans="1:17">
      <c r="A198" s="3">
        <v>196</v>
      </c>
      <c r="B198" s="3" t="s">
        <v>351</v>
      </c>
      <c r="C198" s="222" t="s">
        <v>336</v>
      </c>
      <c r="D198" s="132">
        <v>2</v>
      </c>
      <c r="E198" s="132">
        <v>4</v>
      </c>
      <c r="F198" s="132">
        <v>7</v>
      </c>
      <c r="G198" s="132"/>
      <c r="H198" s="166" t="str">
        <f t="shared" si="12"/>
        <v>9C</v>
      </c>
      <c r="I198" s="166">
        <f t="shared" si="13"/>
        <v>56</v>
      </c>
      <c r="J198" s="166" t="str">
        <f t="shared" si="14"/>
        <v>5C</v>
      </c>
      <c r="K198" s="166" t="str">
        <f t="shared" si="15"/>
        <v>FF</v>
      </c>
      <c r="L198" s="132" t="s">
        <v>93</v>
      </c>
      <c r="O198" s="207"/>
      <c r="P198" s="220" t="s">
        <v>148</v>
      </c>
      <c r="Q198" s="221">
        <v>0</v>
      </c>
    </row>
    <row r="199" s="206" customFormat="1" spans="1:17">
      <c r="A199" s="3">
        <v>197</v>
      </c>
      <c r="B199" s="3" t="s">
        <v>352</v>
      </c>
      <c r="C199" s="222" t="s">
        <v>336</v>
      </c>
      <c r="D199" s="132">
        <v>2</v>
      </c>
      <c r="E199" s="132">
        <v>8</v>
      </c>
      <c r="F199" s="132">
        <v>11</v>
      </c>
      <c r="G199" s="132"/>
      <c r="H199" s="166" t="str">
        <f t="shared" si="12"/>
        <v>9C</v>
      </c>
      <c r="I199" s="166" t="str">
        <f t="shared" si="13"/>
        <v>5E</v>
      </c>
      <c r="J199" s="166">
        <f t="shared" si="14"/>
        <v>70</v>
      </c>
      <c r="K199" s="166" t="str">
        <f t="shared" si="15"/>
        <v>FF</v>
      </c>
      <c r="L199" s="132" t="s">
        <v>93</v>
      </c>
      <c r="O199" s="207"/>
      <c r="P199" s="220" t="s">
        <v>150</v>
      </c>
      <c r="Q199" s="221">
        <v>0</v>
      </c>
    </row>
    <row r="200" s="206" customFormat="1" spans="1:17">
      <c r="A200" s="3">
        <v>198</v>
      </c>
      <c r="B200" s="3" t="s">
        <v>353</v>
      </c>
      <c r="C200" s="222" t="s">
        <v>336</v>
      </c>
      <c r="D200" s="132">
        <v>2</v>
      </c>
      <c r="E200" s="132">
        <v>8</v>
      </c>
      <c r="F200" s="132">
        <v>12</v>
      </c>
      <c r="G200" s="132"/>
      <c r="H200" s="166" t="str">
        <f t="shared" si="12"/>
        <v>9C</v>
      </c>
      <c r="I200" s="166" t="str">
        <f t="shared" si="13"/>
        <v>5E</v>
      </c>
      <c r="J200" s="166">
        <f t="shared" si="14"/>
        <v>72</v>
      </c>
      <c r="K200" s="166" t="str">
        <f t="shared" si="15"/>
        <v>FF</v>
      </c>
      <c r="L200" s="132" t="s">
        <v>93</v>
      </c>
      <c r="O200" s="207"/>
      <c r="P200" s="220" t="s">
        <v>148</v>
      </c>
      <c r="Q200" s="221">
        <v>14</v>
      </c>
    </row>
    <row r="201" s="206" customFormat="1" spans="1:17">
      <c r="A201" s="3">
        <v>199</v>
      </c>
      <c r="B201" s="3" t="s">
        <v>354</v>
      </c>
      <c r="C201" s="222" t="s">
        <v>336</v>
      </c>
      <c r="D201" s="132">
        <v>2</v>
      </c>
      <c r="E201" s="132">
        <v>8</v>
      </c>
      <c r="F201" s="132">
        <v>13</v>
      </c>
      <c r="G201" s="132"/>
      <c r="H201" s="166" t="str">
        <f t="shared" si="12"/>
        <v>9C</v>
      </c>
      <c r="I201" s="166" t="str">
        <f t="shared" si="13"/>
        <v>5E</v>
      </c>
      <c r="J201" s="166">
        <f t="shared" si="14"/>
        <v>74</v>
      </c>
      <c r="K201" s="166" t="str">
        <f t="shared" si="15"/>
        <v>FF</v>
      </c>
      <c r="L201" s="132" t="s">
        <v>93</v>
      </c>
      <c r="O201" s="207"/>
      <c r="P201" s="220" t="s">
        <v>148</v>
      </c>
      <c r="Q201" s="221">
        <v>28</v>
      </c>
    </row>
    <row r="202" s="206" customFormat="1" spans="1:17">
      <c r="A202" s="3">
        <v>200</v>
      </c>
      <c r="B202" s="3" t="s">
        <v>355</v>
      </c>
      <c r="C202" s="222" t="s">
        <v>336</v>
      </c>
      <c r="D202" s="132">
        <v>2</v>
      </c>
      <c r="E202" s="132">
        <v>7</v>
      </c>
      <c r="F202" s="132">
        <v>14</v>
      </c>
      <c r="G202" s="132"/>
      <c r="H202" s="166" t="str">
        <f t="shared" si="12"/>
        <v>9C</v>
      </c>
      <c r="I202" s="166" t="str">
        <f t="shared" si="13"/>
        <v>5C</v>
      </c>
      <c r="J202" s="166">
        <f t="shared" si="14"/>
        <v>76</v>
      </c>
      <c r="K202" s="166" t="str">
        <f t="shared" si="15"/>
        <v>FF</v>
      </c>
      <c r="L202" s="132" t="s">
        <v>93</v>
      </c>
      <c r="O202" s="207"/>
      <c r="P202" s="220" t="s">
        <v>150</v>
      </c>
      <c r="Q202" s="221">
        <v>14</v>
      </c>
    </row>
    <row r="203" s="206" customFormat="1" spans="1:17">
      <c r="A203" s="3">
        <v>201</v>
      </c>
      <c r="B203" s="3" t="s">
        <v>356</v>
      </c>
      <c r="C203" s="132" t="s">
        <v>339</v>
      </c>
      <c r="D203" s="132">
        <v>2</v>
      </c>
      <c r="E203" s="132">
        <v>12</v>
      </c>
      <c r="F203" s="132">
        <v>13</v>
      </c>
      <c r="G203" s="132"/>
      <c r="H203" s="166" t="str">
        <f t="shared" si="12"/>
        <v>9B</v>
      </c>
      <c r="I203" s="166">
        <f t="shared" si="13"/>
        <v>72</v>
      </c>
      <c r="J203" s="166">
        <f t="shared" si="14"/>
        <v>74</v>
      </c>
      <c r="K203" s="166" t="str">
        <f t="shared" si="15"/>
        <v>FF</v>
      </c>
      <c r="L203" s="132" t="s">
        <v>93</v>
      </c>
      <c r="O203" s="207"/>
      <c r="P203" s="220" t="s">
        <v>150</v>
      </c>
      <c r="Q203" s="221">
        <v>28</v>
      </c>
    </row>
    <row r="204" s="206" customFormat="1" spans="1:17">
      <c r="A204" s="3">
        <v>202</v>
      </c>
      <c r="B204" s="3" t="s">
        <v>357</v>
      </c>
      <c r="C204" s="132" t="s">
        <v>339</v>
      </c>
      <c r="D204" s="132">
        <v>2</v>
      </c>
      <c r="E204" s="132">
        <v>12</v>
      </c>
      <c r="F204" s="132">
        <v>14</v>
      </c>
      <c r="G204" s="132"/>
      <c r="H204" s="166" t="str">
        <f t="shared" si="12"/>
        <v>9B</v>
      </c>
      <c r="I204" s="166">
        <f t="shared" si="13"/>
        <v>72</v>
      </c>
      <c r="J204" s="166">
        <f t="shared" si="14"/>
        <v>76</v>
      </c>
      <c r="K204" s="166" t="str">
        <f t="shared" si="15"/>
        <v>FF</v>
      </c>
      <c r="L204" s="132" t="s">
        <v>93</v>
      </c>
      <c r="O204" s="207"/>
      <c r="P204" s="220" t="s">
        <v>152</v>
      </c>
      <c r="Q204" s="221">
        <v>0</v>
      </c>
    </row>
    <row r="205" s="206" customFormat="1" spans="1:17">
      <c r="A205" s="3">
        <v>203</v>
      </c>
      <c r="B205" s="3" t="s">
        <v>358</v>
      </c>
      <c r="C205" s="132" t="s">
        <v>339</v>
      </c>
      <c r="D205" s="132">
        <v>2</v>
      </c>
      <c r="E205" s="132">
        <v>12</v>
      </c>
      <c r="F205" s="132">
        <v>15</v>
      </c>
      <c r="G205" s="132"/>
      <c r="H205" s="166" t="str">
        <f t="shared" si="12"/>
        <v>9B</v>
      </c>
      <c r="I205" s="166">
        <f t="shared" si="13"/>
        <v>72</v>
      </c>
      <c r="J205" s="166">
        <f t="shared" si="14"/>
        <v>78</v>
      </c>
      <c r="K205" s="166" t="str">
        <f t="shared" si="15"/>
        <v>FF</v>
      </c>
      <c r="L205" s="132" t="s">
        <v>93</v>
      </c>
      <c r="O205" s="207"/>
      <c r="P205" s="220" t="s">
        <v>152</v>
      </c>
      <c r="Q205" s="221">
        <v>14</v>
      </c>
    </row>
    <row r="206" s="206" customFormat="1" spans="1:17">
      <c r="A206" s="3">
        <v>204</v>
      </c>
      <c r="B206" s="3" t="s">
        <v>359</v>
      </c>
      <c r="C206" s="132" t="s">
        <v>339</v>
      </c>
      <c r="D206" s="132">
        <v>2</v>
      </c>
      <c r="E206" s="132">
        <v>12</v>
      </c>
      <c r="F206" s="132">
        <v>16</v>
      </c>
      <c r="G206" s="132"/>
      <c r="H206" s="166" t="str">
        <f t="shared" si="12"/>
        <v>9B</v>
      </c>
      <c r="I206" s="166">
        <f t="shared" si="13"/>
        <v>72</v>
      </c>
      <c r="J206" s="166" t="str">
        <f t="shared" si="14"/>
        <v>7A</v>
      </c>
      <c r="K206" s="166" t="str">
        <f t="shared" si="15"/>
        <v>FF</v>
      </c>
      <c r="L206" s="132" t="s">
        <v>93</v>
      </c>
      <c r="O206" s="207"/>
      <c r="P206" s="220" t="s">
        <v>152</v>
      </c>
      <c r="Q206" s="221">
        <v>28</v>
      </c>
    </row>
    <row r="207" s="206" customFormat="1" spans="1:17">
      <c r="A207" s="3">
        <v>205</v>
      </c>
      <c r="B207" s="3" t="s">
        <v>360</v>
      </c>
      <c r="C207" s="132" t="s">
        <v>339</v>
      </c>
      <c r="D207" s="132">
        <v>2</v>
      </c>
      <c r="E207" s="132">
        <v>12</v>
      </c>
      <c r="F207" s="132">
        <v>17</v>
      </c>
      <c r="G207" s="132"/>
      <c r="H207" s="166" t="str">
        <f t="shared" si="12"/>
        <v>9B</v>
      </c>
      <c r="I207" s="166">
        <f t="shared" si="13"/>
        <v>72</v>
      </c>
      <c r="J207" s="166" t="str">
        <f t="shared" si="14"/>
        <v>7C</v>
      </c>
      <c r="K207" s="166" t="str">
        <f t="shared" si="15"/>
        <v>FF</v>
      </c>
      <c r="L207" s="132" t="s">
        <v>93</v>
      </c>
      <c r="O207" s="207"/>
      <c r="P207" s="220" t="s">
        <v>155</v>
      </c>
      <c r="Q207" s="221">
        <v>0</v>
      </c>
    </row>
    <row r="208" s="206" customFormat="1" spans="1:17">
      <c r="A208" s="3">
        <v>206</v>
      </c>
      <c r="B208" s="3" t="s">
        <v>361</v>
      </c>
      <c r="C208" s="132" t="s">
        <v>327</v>
      </c>
      <c r="D208" s="132">
        <v>2</v>
      </c>
      <c r="E208" s="132">
        <v>16</v>
      </c>
      <c r="F208" s="132">
        <v>17</v>
      </c>
      <c r="G208" s="132"/>
      <c r="H208" s="166" t="str">
        <f t="shared" si="12"/>
        <v>9A</v>
      </c>
      <c r="I208" s="166" t="str">
        <f t="shared" si="13"/>
        <v>7A</v>
      </c>
      <c r="J208" s="166" t="str">
        <f t="shared" si="14"/>
        <v>7C</v>
      </c>
      <c r="K208" s="166" t="str">
        <f t="shared" si="15"/>
        <v>FF</v>
      </c>
      <c r="L208" s="132" t="s">
        <v>93</v>
      </c>
      <c r="O208" s="207"/>
      <c r="P208" s="220" t="s">
        <v>155</v>
      </c>
      <c r="Q208" s="221">
        <v>14</v>
      </c>
    </row>
    <row r="209" s="206" customFormat="1" spans="1:17">
      <c r="A209" s="3">
        <v>207</v>
      </c>
      <c r="B209" s="3" t="s">
        <v>362</v>
      </c>
      <c r="C209" s="222" t="s">
        <v>363</v>
      </c>
      <c r="D209" s="132">
        <v>2</v>
      </c>
      <c r="E209" s="132">
        <v>1</v>
      </c>
      <c r="F209" s="132">
        <v>2</v>
      </c>
      <c r="G209" s="132"/>
      <c r="H209" s="166" t="str">
        <f t="shared" si="12"/>
        <v>9D</v>
      </c>
      <c r="I209" s="166">
        <f t="shared" si="13"/>
        <v>50</v>
      </c>
      <c r="J209" s="166">
        <f t="shared" si="14"/>
        <v>52</v>
      </c>
      <c r="K209" s="166" t="str">
        <f t="shared" si="15"/>
        <v>FF</v>
      </c>
      <c r="L209" s="132" t="s">
        <v>93</v>
      </c>
      <c r="O209" s="207"/>
      <c r="P209" s="220" t="s">
        <v>155</v>
      </c>
      <c r="Q209" s="221">
        <v>28</v>
      </c>
    </row>
    <row r="210" s="206" customFormat="1" spans="1:17">
      <c r="A210" s="3">
        <v>208</v>
      </c>
      <c r="B210" s="3" t="s">
        <v>364</v>
      </c>
      <c r="C210" s="222" t="s">
        <v>363</v>
      </c>
      <c r="D210" s="132">
        <v>2</v>
      </c>
      <c r="E210" s="132">
        <v>3</v>
      </c>
      <c r="F210" s="132">
        <v>4</v>
      </c>
      <c r="G210" s="132"/>
      <c r="H210" s="166" t="str">
        <f t="shared" si="12"/>
        <v>9D</v>
      </c>
      <c r="I210" s="166">
        <f t="shared" si="13"/>
        <v>54</v>
      </c>
      <c r="J210" s="166">
        <f t="shared" si="14"/>
        <v>56</v>
      </c>
      <c r="K210" s="166" t="str">
        <f t="shared" si="15"/>
        <v>FF</v>
      </c>
      <c r="L210" s="132" t="s">
        <v>93</v>
      </c>
      <c r="O210" s="207"/>
      <c r="P210" s="220" t="s">
        <v>157</v>
      </c>
      <c r="Q210" s="221">
        <v>0</v>
      </c>
    </row>
    <row r="211" s="206" customFormat="1" spans="1:17">
      <c r="A211" s="3">
        <v>209</v>
      </c>
      <c r="B211" s="3" t="s">
        <v>365</v>
      </c>
      <c r="C211" s="222" t="s">
        <v>363</v>
      </c>
      <c r="D211" s="132">
        <v>2</v>
      </c>
      <c r="E211" s="132">
        <v>5</v>
      </c>
      <c r="F211" s="132">
        <v>6</v>
      </c>
      <c r="G211" s="132"/>
      <c r="H211" s="166" t="str">
        <f t="shared" si="12"/>
        <v>9D</v>
      </c>
      <c r="I211" s="166">
        <f t="shared" si="13"/>
        <v>58</v>
      </c>
      <c r="J211" s="166" t="str">
        <f t="shared" si="14"/>
        <v>5A</v>
      </c>
      <c r="K211" s="166" t="str">
        <f t="shared" si="15"/>
        <v>FF</v>
      </c>
      <c r="L211" s="132" t="s">
        <v>93</v>
      </c>
      <c r="O211" s="207"/>
      <c r="P211" s="220" t="s">
        <v>157</v>
      </c>
      <c r="Q211" s="221">
        <v>14</v>
      </c>
    </row>
    <row r="212" s="206" customFormat="1" spans="1:17">
      <c r="A212" s="3">
        <v>210</v>
      </c>
      <c r="B212" s="3" t="s">
        <v>366</v>
      </c>
      <c r="C212" s="222" t="s">
        <v>363</v>
      </c>
      <c r="D212" s="132">
        <v>2</v>
      </c>
      <c r="E212" s="132">
        <v>5</v>
      </c>
      <c r="F212" s="132">
        <v>7</v>
      </c>
      <c r="G212" s="132"/>
      <c r="H212" s="166" t="str">
        <f t="shared" si="12"/>
        <v>9D</v>
      </c>
      <c r="I212" s="166">
        <f t="shared" si="13"/>
        <v>58</v>
      </c>
      <c r="J212" s="166" t="str">
        <f t="shared" si="14"/>
        <v>5C</v>
      </c>
      <c r="K212" s="166" t="str">
        <f t="shared" si="15"/>
        <v>FF</v>
      </c>
      <c r="L212" s="132" t="s">
        <v>93</v>
      </c>
      <c r="O212" s="207"/>
      <c r="P212" s="220">
        <v>7</v>
      </c>
      <c r="Q212" s="221">
        <v>14</v>
      </c>
    </row>
    <row r="213" s="206" customFormat="1" spans="1:17">
      <c r="A213" s="3">
        <v>211</v>
      </c>
      <c r="B213" s="3" t="s">
        <v>367</v>
      </c>
      <c r="C213" s="222" t="s">
        <v>363</v>
      </c>
      <c r="D213" s="132">
        <v>2</v>
      </c>
      <c r="E213" s="132">
        <v>5</v>
      </c>
      <c r="F213" s="132">
        <v>8</v>
      </c>
      <c r="G213" s="132"/>
      <c r="H213" s="166" t="str">
        <f t="shared" si="12"/>
        <v>9D</v>
      </c>
      <c r="I213" s="166">
        <f t="shared" si="13"/>
        <v>58</v>
      </c>
      <c r="J213" s="166" t="str">
        <f t="shared" si="14"/>
        <v>5E</v>
      </c>
      <c r="K213" s="166" t="str">
        <f t="shared" si="15"/>
        <v>FF</v>
      </c>
      <c r="L213" s="132" t="s">
        <v>93</v>
      </c>
      <c r="O213" s="207"/>
      <c r="P213" s="220">
        <v>7</v>
      </c>
      <c r="Q213" s="221">
        <v>28</v>
      </c>
    </row>
    <row r="214" s="206" customFormat="1" spans="1:17">
      <c r="A214" s="3">
        <v>212</v>
      </c>
      <c r="B214" s="3" t="s">
        <v>368</v>
      </c>
      <c r="C214" s="222" t="s">
        <v>363</v>
      </c>
      <c r="D214" s="132">
        <v>2</v>
      </c>
      <c r="E214" s="132">
        <v>5</v>
      </c>
      <c r="F214" s="132">
        <v>11</v>
      </c>
      <c r="G214" s="132"/>
      <c r="H214" s="166" t="str">
        <f t="shared" si="12"/>
        <v>9D</v>
      </c>
      <c r="I214" s="166">
        <f t="shared" si="13"/>
        <v>58</v>
      </c>
      <c r="J214" s="166">
        <f t="shared" si="14"/>
        <v>70</v>
      </c>
      <c r="K214" s="166" t="str">
        <f t="shared" si="15"/>
        <v>FF</v>
      </c>
      <c r="L214" s="132" t="s">
        <v>93</v>
      </c>
      <c r="O214" s="207"/>
      <c r="P214" s="220" t="s">
        <v>157</v>
      </c>
      <c r="Q214" s="221">
        <v>28</v>
      </c>
    </row>
    <row r="215" s="206" customFormat="1" spans="1:17">
      <c r="A215" s="3">
        <v>213</v>
      </c>
      <c r="B215" s="3" t="s">
        <v>369</v>
      </c>
      <c r="C215" s="222" t="s">
        <v>363</v>
      </c>
      <c r="D215" s="132">
        <v>2</v>
      </c>
      <c r="E215" s="132">
        <v>5</v>
      </c>
      <c r="F215" s="132">
        <v>12</v>
      </c>
      <c r="G215" s="132"/>
      <c r="H215" s="166" t="str">
        <f t="shared" si="12"/>
        <v>9D</v>
      </c>
      <c r="I215" s="166">
        <f t="shared" si="13"/>
        <v>58</v>
      </c>
      <c r="J215" s="166">
        <f t="shared" si="14"/>
        <v>72</v>
      </c>
      <c r="K215" s="166" t="str">
        <f t="shared" si="15"/>
        <v>FF</v>
      </c>
      <c r="L215" s="132" t="s">
        <v>93</v>
      </c>
      <c r="O215" s="207"/>
      <c r="P215" s="220" t="s">
        <v>159</v>
      </c>
      <c r="Q215" s="221">
        <v>0</v>
      </c>
    </row>
    <row r="216" s="206" customFormat="1" spans="1:17">
      <c r="A216" s="3">
        <v>214</v>
      </c>
      <c r="B216" s="3" t="s">
        <v>370</v>
      </c>
      <c r="C216" s="222" t="s">
        <v>363</v>
      </c>
      <c r="D216" s="132">
        <v>2</v>
      </c>
      <c r="E216" s="132">
        <v>5</v>
      </c>
      <c r="F216" s="132">
        <v>13</v>
      </c>
      <c r="G216" s="132"/>
      <c r="H216" s="166" t="str">
        <f t="shared" si="12"/>
        <v>9D</v>
      </c>
      <c r="I216" s="166">
        <f t="shared" si="13"/>
        <v>58</v>
      </c>
      <c r="J216" s="166">
        <f t="shared" si="14"/>
        <v>74</v>
      </c>
      <c r="K216" s="166" t="str">
        <f t="shared" si="15"/>
        <v>FF</v>
      </c>
      <c r="L216" s="132" t="s">
        <v>93</v>
      </c>
      <c r="O216" s="207"/>
      <c r="P216" s="220" t="s">
        <v>159</v>
      </c>
      <c r="Q216" s="221">
        <v>14</v>
      </c>
    </row>
    <row r="217" s="206" customFormat="1" spans="1:17">
      <c r="A217" s="3">
        <v>215</v>
      </c>
      <c r="B217" s="3" t="s">
        <v>371</v>
      </c>
      <c r="C217" s="222" t="s">
        <v>363</v>
      </c>
      <c r="D217" s="132">
        <v>2</v>
      </c>
      <c r="E217" s="132">
        <v>5</v>
      </c>
      <c r="F217" s="132">
        <v>14</v>
      </c>
      <c r="G217" s="132"/>
      <c r="H217" s="166" t="str">
        <f t="shared" si="12"/>
        <v>9D</v>
      </c>
      <c r="I217" s="166">
        <f t="shared" si="13"/>
        <v>58</v>
      </c>
      <c r="J217" s="166">
        <f t="shared" si="14"/>
        <v>76</v>
      </c>
      <c r="K217" s="166" t="str">
        <f t="shared" si="15"/>
        <v>FF</v>
      </c>
      <c r="L217" s="132" t="s">
        <v>93</v>
      </c>
      <c r="O217" s="207"/>
      <c r="P217" s="220" t="s">
        <v>159</v>
      </c>
      <c r="Q217" s="221">
        <v>28</v>
      </c>
    </row>
    <row r="218" s="206" customFormat="1" spans="1:17">
      <c r="A218" s="3">
        <v>216</v>
      </c>
      <c r="B218" s="3" t="s">
        <v>372</v>
      </c>
      <c r="C218" s="132" t="s">
        <v>373</v>
      </c>
      <c r="D218" s="132">
        <v>2</v>
      </c>
      <c r="E218" s="132">
        <v>1</v>
      </c>
      <c r="F218" s="132">
        <v>2</v>
      </c>
      <c r="G218" s="132"/>
      <c r="H218" s="166" t="str">
        <f t="shared" si="12"/>
        <v>9E</v>
      </c>
      <c r="I218" s="166">
        <f t="shared" si="13"/>
        <v>50</v>
      </c>
      <c r="J218" s="166">
        <f t="shared" si="14"/>
        <v>52</v>
      </c>
      <c r="K218" s="166" t="str">
        <f t="shared" si="15"/>
        <v>FF</v>
      </c>
      <c r="L218" s="132" t="s">
        <v>93</v>
      </c>
      <c r="O218" s="207"/>
      <c r="P218" s="220" t="s">
        <v>161</v>
      </c>
      <c r="Q218" s="221">
        <v>0</v>
      </c>
    </row>
    <row r="219" s="206" customFormat="1" spans="1:17">
      <c r="A219" s="3">
        <v>217</v>
      </c>
      <c r="B219" s="3" t="s">
        <v>374</v>
      </c>
      <c r="C219" s="132" t="s">
        <v>373</v>
      </c>
      <c r="D219" s="132">
        <v>2</v>
      </c>
      <c r="E219" s="132">
        <v>3</v>
      </c>
      <c r="F219" s="132">
        <v>4</v>
      </c>
      <c r="G219" s="132"/>
      <c r="H219" s="166" t="str">
        <f t="shared" si="12"/>
        <v>9E</v>
      </c>
      <c r="I219" s="166">
        <f t="shared" si="13"/>
        <v>54</v>
      </c>
      <c r="J219" s="166">
        <f t="shared" si="14"/>
        <v>56</v>
      </c>
      <c r="K219" s="166" t="str">
        <f t="shared" si="15"/>
        <v>FF</v>
      </c>
      <c r="L219" s="132" t="s">
        <v>93</v>
      </c>
      <c r="O219" s="207"/>
      <c r="P219" s="220" t="s">
        <v>161</v>
      </c>
      <c r="Q219" s="221">
        <v>14</v>
      </c>
    </row>
    <row r="220" s="206" customFormat="1" spans="1:17">
      <c r="A220" s="3">
        <v>218</v>
      </c>
      <c r="B220" s="3" t="s">
        <v>375</v>
      </c>
      <c r="C220" s="132" t="s">
        <v>373</v>
      </c>
      <c r="D220" s="132">
        <v>2</v>
      </c>
      <c r="E220" s="132">
        <v>3</v>
      </c>
      <c r="F220" s="132">
        <v>5</v>
      </c>
      <c r="G220" s="132"/>
      <c r="H220" s="166" t="str">
        <f t="shared" si="12"/>
        <v>9E</v>
      </c>
      <c r="I220" s="166">
        <f t="shared" si="13"/>
        <v>54</v>
      </c>
      <c r="J220" s="166">
        <f t="shared" si="14"/>
        <v>58</v>
      </c>
      <c r="K220" s="166" t="str">
        <f t="shared" si="15"/>
        <v>FF</v>
      </c>
      <c r="L220" s="132" t="s">
        <v>93</v>
      </c>
      <c r="O220" s="207"/>
      <c r="P220" s="220" t="s">
        <v>161</v>
      </c>
      <c r="Q220" s="221">
        <v>28</v>
      </c>
    </row>
    <row r="221" s="206" customFormat="1" spans="1:17">
      <c r="A221" s="3">
        <v>219</v>
      </c>
      <c r="B221" s="3" t="s">
        <v>376</v>
      </c>
      <c r="C221" s="132" t="s">
        <v>373</v>
      </c>
      <c r="D221" s="132">
        <v>3</v>
      </c>
      <c r="E221" s="132">
        <v>3</v>
      </c>
      <c r="F221" s="132">
        <v>6</v>
      </c>
      <c r="G221" s="132">
        <v>7</v>
      </c>
      <c r="H221" s="166" t="str">
        <f t="shared" si="12"/>
        <v>9E</v>
      </c>
      <c r="I221" s="166">
        <f t="shared" si="13"/>
        <v>54</v>
      </c>
      <c r="J221" s="166" t="str">
        <f t="shared" si="14"/>
        <v>5A</v>
      </c>
      <c r="K221" s="166" t="str">
        <f t="shared" si="15"/>
        <v>5C</v>
      </c>
      <c r="L221" s="132" t="s">
        <v>93</v>
      </c>
      <c r="O221" s="207"/>
      <c r="P221" s="220" t="s">
        <v>163</v>
      </c>
      <c r="Q221" s="221">
        <v>0</v>
      </c>
    </row>
    <row r="222" s="206" customFormat="1" spans="1:17">
      <c r="A222" s="3">
        <v>220</v>
      </c>
      <c r="B222" s="3" t="s">
        <v>377</v>
      </c>
      <c r="C222" s="132" t="s">
        <v>373</v>
      </c>
      <c r="D222" s="132">
        <v>2</v>
      </c>
      <c r="E222" s="132">
        <v>3</v>
      </c>
      <c r="F222" s="132">
        <v>8</v>
      </c>
      <c r="G222" s="132"/>
      <c r="H222" s="166" t="str">
        <f t="shared" si="12"/>
        <v>9E</v>
      </c>
      <c r="I222" s="166">
        <f t="shared" si="13"/>
        <v>54</v>
      </c>
      <c r="J222" s="166" t="str">
        <f t="shared" si="14"/>
        <v>5E</v>
      </c>
      <c r="K222" s="166" t="str">
        <f t="shared" si="15"/>
        <v>FF</v>
      </c>
      <c r="L222" s="132" t="s">
        <v>93</v>
      </c>
      <c r="O222" s="207"/>
      <c r="P222" s="220" t="s">
        <v>163</v>
      </c>
      <c r="Q222" s="221">
        <v>14</v>
      </c>
    </row>
    <row r="223" s="206" customFormat="1" spans="1:17">
      <c r="A223" s="3">
        <v>221</v>
      </c>
      <c r="B223" s="3" t="s">
        <v>378</v>
      </c>
      <c r="C223" s="132" t="s">
        <v>373</v>
      </c>
      <c r="D223" s="132">
        <v>2</v>
      </c>
      <c r="E223" s="132">
        <v>3</v>
      </c>
      <c r="F223" s="132">
        <v>11</v>
      </c>
      <c r="G223" s="132"/>
      <c r="H223" s="166" t="str">
        <f t="shared" si="12"/>
        <v>9E</v>
      </c>
      <c r="I223" s="166">
        <f t="shared" si="13"/>
        <v>54</v>
      </c>
      <c r="J223" s="166">
        <f t="shared" si="14"/>
        <v>70</v>
      </c>
      <c r="K223" s="166" t="str">
        <f t="shared" si="15"/>
        <v>FF</v>
      </c>
      <c r="L223" s="132" t="s">
        <v>93</v>
      </c>
      <c r="O223" s="207"/>
      <c r="P223" s="220" t="s">
        <v>165</v>
      </c>
      <c r="Q223" s="221">
        <v>0</v>
      </c>
    </row>
    <row r="224" s="206" customFormat="1" spans="1:17">
      <c r="A224" s="3">
        <v>222</v>
      </c>
      <c r="B224" s="3" t="s">
        <v>379</v>
      </c>
      <c r="C224" s="132" t="s">
        <v>373</v>
      </c>
      <c r="D224" s="132">
        <v>2</v>
      </c>
      <c r="E224" s="132">
        <v>3</v>
      </c>
      <c r="F224" s="132">
        <v>12</v>
      </c>
      <c r="G224" s="132"/>
      <c r="H224" s="166" t="str">
        <f t="shared" si="12"/>
        <v>9E</v>
      </c>
      <c r="I224" s="166">
        <f t="shared" si="13"/>
        <v>54</v>
      </c>
      <c r="J224" s="166">
        <f t="shared" si="14"/>
        <v>72</v>
      </c>
      <c r="K224" s="166" t="str">
        <f t="shared" si="15"/>
        <v>FF</v>
      </c>
      <c r="L224" s="132" t="s">
        <v>93</v>
      </c>
      <c r="O224" s="207"/>
      <c r="P224" s="220" t="s">
        <v>165</v>
      </c>
      <c r="Q224" s="221">
        <v>14</v>
      </c>
    </row>
    <row r="225" s="206" customFormat="1" spans="1:17">
      <c r="A225" s="3">
        <v>223</v>
      </c>
      <c r="B225" s="3" t="s">
        <v>380</v>
      </c>
      <c r="C225" s="132" t="s">
        <v>373</v>
      </c>
      <c r="D225" s="132">
        <v>2</v>
      </c>
      <c r="E225" s="132">
        <v>3</v>
      </c>
      <c r="F225" s="132">
        <v>13</v>
      </c>
      <c r="G225" s="132"/>
      <c r="H225" s="166" t="str">
        <f t="shared" si="12"/>
        <v>9E</v>
      </c>
      <c r="I225" s="166">
        <f t="shared" si="13"/>
        <v>54</v>
      </c>
      <c r="J225" s="166">
        <f t="shared" si="14"/>
        <v>74</v>
      </c>
      <c r="K225" s="166" t="str">
        <f t="shared" si="15"/>
        <v>FF</v>
      </c>
      <c r="L225" s="132" t="s">
        <v>93</v>
      </c>
      <c r="O225" s="207"/>
      <c r="P225" s="220" t="s">
        <v>165</v>
      </c>
      <c r="Q225" s="221">
        <v>28</v>
      </c>
    </row>
    <row r="226" s="206" customFormat="1" spans="1:17">
      <c r="A226" s="3">
        <v>224</v>
      </c>
      <c r="B226" s="3" t="s">
        <v>381</v>
      </c>
      <c r="C226" s="132" t="s">
        <v>373</v>
      </c>
      <c r="D226" s="132">
        <v>2</v>
      </c>
      <c r="E226" s="132">
        <v>3</v>
      </c>
      <c r="F226" s="132">
        <v>14</v>
      </c>
      <c r="G226" s="132"/>
      <c r="H226" s="166" t="str">
        <f t="shared" si="12"/>
        <v>9E</v>
      </c>
      <c r="I226" s="166">
        <f t="shared" si="13"/>
        <v>54</v>
      </c>
      <c r="J226" s="166">
        <f t="shared" si="14"/>
        <v>76</v>
      </c>
      <c r="K226" s="166" t="str">
        <f t="shared" si="15"/>
        <v>FF</v>
      </c>
      <c r="L226" s="132" t="s">
        <v>93</v>
      </c>
      <c r="O226" s="207"/>
      <c r="P226" s="220" t="s">
        <v>168</v>
      </c>
      <c r="Q226" s="221">
        <v>0</v>
      </c>
    </row>
    <row r="227" s="206" customFormat="1" spans="1:17">
      <c r="A227" s="3">
        <v>225</v>
      </c>
      <c r="B227" s="3" t="s">
        <v>382</v>
      </c>
      <c r="C227" s="132" t="s">
        <v>373</v>
      </c>
      <c r="D227" s="132">
        <v>2</v>
      </c>
      <c r="E227" s="132">
        <v>3</v>
      </c>
      <c r="F227" s="132">
        <v>15</v>
      </c>
      <c r="G227" s="132"/>
      <c r="H227" s="166" t="str">
        <f t="shared" si="12"/>
        <v>9E</v>
      </c>
      <c r="I227" s="166">
        <f t="shared" si="13"/>
        <v>54</v>
      </c>
      <c r="J227" s="166">
        <f t="shared" si="14"/>
        <v>78</v>
      </c>
      <c r="K227" s="166" t="str">
        <f t="shared" si="15"/>
        <v>FF</v>
      </c>
      <c r="L227" s="132" t="s">
        <v>93</v>
      </c>
      <c r="O227" s="207"/>
      <c r="P227" s="220" t="s">
        <v>168</v>
      </c>
      <c r="Q227" s="221">
        <v>14</v>
      </c>
    </row>
    <row r="228" s="206" customFormat="1" spans="1:17">
      <c r="A228" s="3">
        <v>226</v>
      </c>
      <c r="B228" s="3" t="s">
        <v>383</v>
      </c>
      <c r="C228" s="132" t="s">
        <v>373</v>
      </c>
      <c r="D228" s="132">
        <v>2</v>
      </c>
      <c r="E228" s="132">
        <v>3</v>
      </c>
      <c r="F228" s="132">
        <v>16</v>
      </c>
      <c r="G228" s="132"/>
      <c r="H228" s="166" t="str">
        <f t="shared" si="12"/>
        <v>9E</v>
      </c>
      <c r="I228" s="166">
        <f t="shared" si="13"/>
        <v>54</v>
      </c>
      <c r="J228" s="166" t="str">
        <f t="shared" si="14"/>
        <v>7A</v>
      </c>
      <c r="K228" s="166" t="str">
        <f t="shared" si="15"/>
        <v>FF</v>
      </c>
      <c r="L228" s="132" t="s">
        <v>93</v>
      </c>
      <c r="O228" s="207"/>
      <c r="P228" s="220" t="s">
        <v>168</v>
      </c>
      <c r="Q228" s="221">
        <v>28</v>
      </c>
    </row>
    <row r="229" s="206" customFormat="1" spans="1:17">
      <c r="A229" s="3">
        <v>227</v>
      </c>
      <c r="B229" s="3" t="s">
        <v>384</v>
      </c>
      <c r="C229" s="132" t="s">
        <v>373</v>
      </c>
      <c r="D229" s="132">
        <v>2</v>
      </c>
      <c r="E229" s="132">
        <v>3</v>
      </c>
      <c r="F229" s="132">
        <v>17</v>
      </c>
      <c r="G229" s="132"/>
      <c r="H229" s="166" t="str">
        <f t="shared" si="12"/>
        <v>9E</v>
      </c>
      <c r="I229" s="166">
        <f t="shared" si="13"/>
        <v>54</v>
      </c>
      <c r="J229" s="166" t="str">
        <f t="shared" si="14"/>
        <v>7C</v>
      </c>
      <c r="K229" s="166" t="str">
        <f t="shared" si="15"/>
        <v>FF</v>
      </c>
      <c r="L229" s="132" t="s">
        <v>93</v>
      </c>
      <c r="O229" s="207"/>
      <c r="P229" s="220" t="s">
        <v>385</v>
      </c>
      <c r="Q229" s="221">
        <v>0</v>
      </c>
    </row>
    <row r="230" s="206" customFormat="1" spans="1:17">
      <c r="A230" s="3">
        <v>228</v>
      </c>
      <c r="B230" s="3" t="s">
        <v>386</v>
      </c>
      <c r="C230" s="132" t="s">
        <v>387</v>
      </c>
      <c r="D230" s="132">
        <v>2</v>
      </c>
      <c r="E230" s="132">
        <v>1</v>
      </c>
      <c r="F230" s="132">
        <v>2</v>
      </c>
      <c r="G230" s="132"/>
      <c r="H230" s="166" t="str">
        <f t="shared" si="12"/>
        <v>9F</v>
      </c>
      <c r="I230" s="166">
        <f t="shared" si="13"/>
        <v>50</v>
      </c>
      <c r="J230" s="166">
        <f t="shared" si="14"/>
        <v>52</v>
      </c>
      <c r="K230" s="166" t="str">
        <f t="shared" si="15"/>
        <v>FF</v>
      </c>
      <c r="L230" s="132" t="s">
        <v>93</v>
      </c>
      <c r="O230" s="207"/>
      <c r="P230" s="220" t="s">
        <v>385</v>
      </c>
      <c r="Q230" s="221">
        <v>14</v>
      </c>
    </row>
    <row r="231" s="206" customFormat="1" spans="1:17">
      <c r="A231" s="3">
        <v>229</v>
      </c>
      <c r="B231" s="3" t="s">
        <v>388</v>
      </c>
      <c r="C231" s="132" t="s">
        <v>387</v>
      </c>
      <c r="D231" s="132">
        <v>2</v>
      </c>
      <c r="E231" s="132">
        <v>1</v>
      </c>
      <c r="F231" s="132">
        <v>3</v>
      </c>
      <c r="G231" s="132"/>
      <c r="H231" s="166" t="str">
        <f t="shared" si="12"/>
        <v>9F</v>
      </c>
      <c r="I231" s="166">
        <f t="shared" si="13"/>
        <v>50</v>
      </c>
      <c r="J231" s="166">
        <f t="shared" si="14"/>
        <v>54</v>
      </c>
      <c r="K231" s="166" t="str">
        <f t="shared" si="15"/>
        <v>FF</v>
      </c>
      <c r="L231" s="132" t="s">
        <v>93</v>
      </c>
      <c r="O231" s="207"/>
      <c r="P231" s="220" t="s">
        <v>163</v>
      </c>
      <c r="Q231" s="221">
        <v>28</v>
      </c>
    </row>
    <row r="232" s="206" customFormat="1" spans="1:17">
      <c r="A232" s="3">
        <v>230</v>
      </c>
      <c r="B232" s="3" t="s">
        <v>389</v>
      </c>
      <c r="C232" s="132" t="s">
        <v>387</v>
      </c>
      <c r="D232" s="132">
        <v>2</v>
      </c>
      <c r="E232" s="132">
        <v>1</v>
      </c>
      <c r="F232" s="132">
        <v>4</v>
      </c>
      <c r="G232" s="132"/>
      <c r="H232" s="166" t="str">
        <f t="shared" si="12"/>
        <v>9F</v>
      </c>
      <c r="I232" s="166">
        <f t="shared" si="13"/>
        <v>50</v>
      </c>
      <c r="J232" s="166">
        <f t="shared" si="14"/>
        <v>56</v>
      </c>
      <c r="K232" s="166" t="str">
        <f t="shared" si="15"/>
        <v>FF</v>
      </c>
      <c r="L232" s="132" t="s">
        <v>93</v>
      </c>
      <c r="O232" s="207"/>
      <c r="P232" s="220" t="s">
        <v>385</v>
      </c>
      <c r="Q232" s="221">
        <v>28</v>
      </c>
    </row>
    <row r="233" s="206" customFormat="1" spans="1:17">
      <c r="A233" s="3">
        <v>231</v>
      </c>
      <c r="B233" s="3" t="s">
        <v>390</v>
      </c>
      <c r="C233" s="132" t="s">
        <v>387</v>
      </c>
      <c r="D233" s="132">
        <v>2</v>
      </c>
      <c r="E233" s="132">
        <v>1</v>
      </c>
      <c r="F233" s="132">
        <v>5</v>
      </c>
      <c r="G233" s="132"/>
      <c r="H233" s="166" t="str">
        <f t="shared" si="12"/>
        <v>9F</v>
      </c>
      <c r="I233" s="166">
        <f t="shared" si="13"/>
        <v>50</v>
      </c>
      <c r="J233" s="166">
        <f t="shared" si="14"/>
        <v>58</v>
      </c>
      <c r="K233" s="166" t="str">
        <f t="shared" si="15"/>
        <v>FF</v>
      </c>
      <c r="L233" s="132" t="s">
        <v>93</v>
      </c>
      <c r="O233" s="207"/>
      <c r="P233" s="220" t="s">
        <v>391</v>
      </c>
      <c r="Q233" s="221">
        <v>0</v>
      </c>
    </row>
    <row r="234" s="206" customFormat="1" spans="1:17">
      <c r="A234" s="3">
        <v>232</v>
      </c>
      <c r="B234" s="3" t="s">
        <v>392</v>
      </c>
      <c r="C234" s="132" t="s">
        <v>387</v>
      </c>
      <c r="D234" s="132">
        <v>2</v>
      </c>
      <c r="E234" s="132">
        <v>1</v>
      </c>
      <c r="F234" s="132">
        <v>6</v>
      </c>
      <c r="G234" s="132"/>
      <c r="H234" s="166" t="str">
        <f t="shared" si="12"/>
        <v>9F</v>
      </c>
      <c r="I234" s="166">
        <f t="shared" si="13"/>
        <v>50</v>
      </c>
      <c r="J234" s="166" t="str">
        <f t="shared" si="14"/>
        <v>5A</v>
      </c>
      <c r="K234" s="166" t="str">
        <f t="shared" si="15"/>
        <v>FF</v>
      </c>
      <c r="L234" s="132" t="s">
        <v>93</v>
      </c>
      <c r="O234" s="207"/>
      <c r="P234" s="220">
        <v>8</v>
      </c>
      <c r="Q234" s="221">
        <v>0</v>
      </c>
    </row>
    <row r="235" s="206" customFormat="1" spans="1:17">
      <c r="A235" s="3">
        <v>233</v>
      </c>
      <c r="B235" s="3" t="s">
        <v>393</v>
      </c>
      <c r="C235" s="132" t="s">
        <v>387</v>
      </c>
      <c r="D235" s="132">
        <v>2</v>
      </c>
      <c r="E235" s="132">
        <v>1</v>
      </c>
      <c r="F235" s="132">
        <v>7</v>
      </c>
      <c r="G235" s="132"/>
      <c r="H235" s="166" t="str">
        <f t="shared" si="12"/>
        <v>9F</v>
      </c>
      <c r="I235" s="166">
        <f t="shared" si="13"/>
        <v>50</v>
      </c>
      <c r="J235" s="166" t="str">
        <f t="shared" si="14"/>
        <v>5C</v>
      </c>
      <c r="K235" s="166" t="str">
        <f t="shared" si="15"/>
        <v>FF</v>
      </c>
      <c r="L235" s="132" t="s">
        <v>93</v>
      </c>
      <c r="O235" s="207"/>
      <c r="P235" s="220" t="s">
        <v>391</v>
      </c>
      <c r="Q235" s="221">
        <v>14</v>
      </c>
    </row>
    <row r="236" s="206" customFormat="1" spans="1:17">
      <c r="A236" s="3">
        <v>234</v>
      </c>
      <c r="B236" s="3" t="s">
        <v>394</v>
      </c>
      <c r="C236" s="132" t="s">
        <v>387</v>
      </c>
      <c r="D236" s="132">
        <v>2</v>
      </c>
      <c r="E236" s="132">
        <v>1</v>
      </c>
      <c r="F236" s="132">
        <v>8</v>
      </c>
      <c r="G236" s="132"/>
      <c r="H236" s="166" t="str">
        <f t="shared" si="12"/>
        <v>9F</v>
      </c>
      <c r="I236" s="166">
        <f t="shared" si="13"/>
        <v>50</v>
      </c>
      <c r="J236" s="166" t="str">
        <f t="shared" si="14"/>
        <v>5E</v>
      </c>
      <c r="K236" s="166" t="str">
        <f t="shared" si="15"/>
        <v>FF</v>
      </c>
      <c r="L236" s="132" t="s">
        <v>93</v>
      </c>
      <c r="O236" s="207"/>
      <c r="P236" s="220" t="s">
        <v>391</v>
      </c>
      <c r="Q236" s="221">
        <v>28</v>
      </c>
    </row>
    <row r="237" s="206" customFormat="1" spans="1:17">
      <c r="A237" s="3">
        <v>235</v>
      </c>
      <c r="B237" s="3" t="s">
        <v>395</v>
      </c>
      <c r="C237" s="132" t="s">
        <v>387</v>
      </c>
      <c r="D237" s="132">
        <v>2</v>
      </c>
      <c r="E237" s="132">
        <v>1</v>
      </c>
      <c r="F237" s="132">
        <v>11</v>
      </c>
      <c r="G237" s="132"/>
      <c r="H237" s="166" t="str">
        <f t="shared" si="12"/>
        <v>9F</v>
      </c>
      <c r="I237" s="166">
        <f t="shared" si="13"/>
        <v>50</v>
      </c>
      <c r="J237" s="166">
        <f t="shared" si="14"/>
        <v>70</v>
      </c>
      <c r="K237" s="166" t="str">
        <f t="shared" si="15"/>
        <v>FF</v>
      </c>
      <c r="L237" s="132" t="s">
        <v>93</v>
      </c>
      <c r="O237" s="207"/>
      <c r="P237" s="220" t="s">
        <v>396</v>
      </c>
      <c r="Q237" s="221">
        <v>0</v>
      </c>
    </row>
    <row r="238" s="206" customFormat="1" spans="1:17">
      <c r="A238" s="3">
        <v>236</v>
      </c>
      <c r="B238" s="3" t="s">
        <v>397</v>
      </c>
      <c r="C238" s="132" t="s">
        <v>387</v>
      </c>
      <c r="D238" s="132">
        <v>2</v>
      </c>
      <c r="E238" s="132">
        <v>1</v>
      </c>
      <c r="F238" s="132">
        <v>12</v>
      </c>
      <c r="G238" s="132"/>
      <c r="H238" s="166" t="str">
        <f t="shared" si="12"/>
        <v>9F</v>
      </c>
      <c r="I238" s="166">
        <f t="shared" si="13"/>
        <v>50</v>
      </c>
      <c r="J238" s="166">
        <f t="shared" si="14"/>
        <v>72</v>
      </c>
      <c r="K238" s="166" t="str">
        <f t="shared" si="15"/>
        <v>FF</v>
      </c>
      <c r="L238" s="132" t="s">
        <v>93</v>
      </c>
      <c r="O238" s="207"/>
      <c r="P238" s="220" t="s">
        <v>396</v>
      </c>
      <c r="Q238" s="221">
        <v>14</v>
      </c>
    </row>
    <row r="239" s="206" customFormat="1" spans="1:17">
      <c r="A239" s="3">
        <v>237</v>
      </c>
      <c r="B239" s="3" t="s">
        <v>398</v>
      </c>
      <c r="C239" s="222" t="s">
        <v>336</v>
      </c>
      <c r="D239" s="132">
        <v>2</v>
      </c>
      <c r="E239" s="132">
        <v>15</v>
      </c>
      <c r="F239" s="132">
        <v>16</v>
      </c>
      <c r="G239" s="132"/>
      <c r="H239" s="166" t="str">
        <f t="shared" si="12"/>
        <v>9C</v>
      </c>
      <c r="I239" s="166">
        <f t="shared" si="13"/>
        <v>78</v>
      </c>
      <c r="J239" s="166" t="str">
        <f t="shared" si="14"/>
        <v>7A</v>
      </c>
      <c r="K239" s="166" t="str">
        <f t="shared" si="15"/>
        <v>FF</v>
      </c>
      <c r="L239" s="132" t="s">
        <v>93</v>
      </c>
      <c r="O239" s="207"/>
      <c r="P239" s="220" t="s">
        <v>396</v>
      </c>
      <c r="Q239" s="221">
        <v>28</v>
      </c>
    </row>
    <row r="240" s="206" customFormat="1" spans="1:17">
      <c r="A240" s="3">
        <v>238</v>
      </c>
      <c r="B240" s="3" t="s">
        <v>399</v>
      </c>
      <c r="C240" s="222" t="s">
        <v>336</v>
      </c>
      <c r="D240" s="132">
        <v>2</v>
      </c>
      <c r="E240" s="132">
        <v>15</v>
      </c>
      <c r="F240" s="132">
        <v>17</v>
      </c>
      <c r="G240" s="132"/>
      <c r="H240" s="166" t="str">
        <f t="shared" si="12"/>
        <v>9C</v>
      </c>
      <c r="I240" s="166">
        <f t="shared" si="13"/>
        <v>78</v>
      </c>
      <c r="J240" s="166" t="str">
        <f t="shared" si="14"/>
        <v>7C</v>
      </c>
      <c r="K240" s="166" t="str">
        <f t="shared" si="15"/>
        <v>FF</v>
      </c>
      <c r="L240" s="132" t="s">
        <v>93</v>
      </c>
      <c r="O240" s="207"/>
      <c r="P240" s="220" t="s">
        <v>400</v>
      </c>
      <c r="Q240" s="221">
        <v>0</v>
      </c>
    </row>
    <row r="241" s="206" customFormat="1" spans="1:17">
      <c r="A241" s="3">
        <v>239</v>
      </c>
      <c r="B241" s="3" t="s">
        <v>401</v>
      </c>
      <c r="C241" s="132" t="s">
        <v>387</v>
      </c>
      <c r="D241" s="132">
        <v>2</v>
      </c>
      <c r="E241" s="132">
        <v>13</v>
      </c>
      <c r="F241" s="132">
        <v>14</v>
      </c>
      <c r="G241" s="132"/>
      <c r="H241" s="166" t="str">
        <f t="shared" si="12"/>
        <v>9F</v>
      </c>
      <c r="I241" s="166">
        <f t="shared" si="13"/>
        <v>74</v>
      </c>
      <c r="J241" s="166">
        <f t="shared" si="14"/>
        <v>76</v>
      </c>
      <c r="K241" s="166" t="str">
        <f t="shared" si="15"/>
        <v>FF</v>
      </c>
      <c r="L241" s="132" t="s">
        <v>93</v>
      </c>
      <c r="O241" s="207"/>
      <c r="P241" s="220" t="s">
        <v>400</v>
      </c>
      <c r="Q241" s="221">
        <v>14</v>
      </c>
    </row>
    <row r="242" s="206" customFormat="1" spans="1:17">
      <c r="A242" s="3">
        <v>240</v>
      </c>
      <c r="B242" s="3" t="s">
        <v>402</v>
      </c>
      <c r="C242" s="222" t="s">
        <v>363</v>
      </c>
      <c r="D242" s="132">
        <v>2</v>
      </c>
      <c r="E242" s="132">
        <v>15</v>
      </c>
      <c r="F242" s="132">
        <v>16</v>
      </c>
      <c r="G242" s="132"/>
      <c r="H242" s="166" t="str">
        <f t="shared" si="12"/>
        <v>9D</v>
      </c>
      <c r="I242" s="166">
        <f t="shared" si="13"/>
        <v>78</v>
      </c>
      <c r="J242" s="166" t="str">
        <f t="shared" si="14"/>
        <v>7A</v>
      </c>
      <c r="K242" s="166" t="str">
        <f t="shared" si="15"/>
        <v>FF</v>
      </c>
      <c r="L242" s="132" t="s">
        <v>93</v>
      </c>
      <c r="O242" s="207"/>
      <c r="P242" s="220" t="s">
        <v>400</v>
      </c>
      <c r="Q242" s="221">
        <v>28</v>
      </c>
    </row>
    <row r="243" s="206" customFormat="1" spans="1:17">
      <c r="A243" s="3">
        <v>241</v>
      </c>
      <c r="B243" s="3" t="s">
        <v>403</v>
      </c>
      <c r="C243" s="222" t="s">
        <v>363</v>
      </c>
      <c r="D243" s="132">
        <v>2</v>
      </c>
      <c r="E243" s="132">
        <v>15</v>
      </c>
      <c r="F243" s="132">
        <v>17</v>
      </c>
      <c r="G243" s="132"/>
      <c r="H243" s="166" t="str">
        <f t="shared" si="12"/>
        <v>9D</v>
      </c>
      <c r="I243" s="166">
        <f t="shared" si="13"/>
        <v>78</v>
      </c>
      <c r="J243" s="166" t="str">
        <f t="shared" si="14"/>
        <v>7C</v>
      </c>
      <c r="K243" s="166" t="str">
        <f t="shared" si="15"/>
        <v>FF</v>
      </c>
      <c r="L243" s="132" t="s">
        <v>93</v>
      </c>
      <c r="O243" s="207"/>
      <c r="P243" s="220" t="s">
        <v>404</v>
      </c>
      <c r="Q243" s="221">
        <v>0</v>
      </c>
    </row>
    <row r="244" s="206" customFormat="1" spans="1:17">
      <c r="A244" s="3">
        <v>242</v>
      </c>
      <c r="B244" s="3" t="s">
        <v>405</v>
      </c>
      <c r="C244" s="222" t="s">
        <v>406</v>
      </c>
      <c r="D244" s="132">
        <v>2</v>
      </c>
      <c r="E244" s="132">
        <v>1</v>
      </c>
      <c r="F244" s="132">
        <v>2</v>
      </c>
      <c r="G244" s="132"/>
      <c r="H244" s="166" t="str">
        <f t="shared" si="12"/>
        <v>A0</v>
      </c>
      <c r="I244" s="166">
        <f t="shared" si="13"/>
        <v>50</v>
      </c>
      <c r="J244" s="166">
        <f t="shared" si="14"/>
        <v>52</v>
      </c>
      <c r="K244" s="166" t="str">
        <f t="shared" si="15"/>
        <v>FF</v>
      </c>
      <c r="L244" s="132" t="s">
        <v>93</v>
      </c>
      <c r="O244" s="207"/>
      <c r="P244" s="220" t="s">
        <v>404</v>
      </c>
      <c r="Q244" s="221">
        <v>14</v>
      </c>
    </row>
    <row r="245" s="206" customFormat="1" spans="1:17">
      <c r="A245" s="3">
        <v>243</v>
      </c>
      <c r="B245" s="3" t="s">
        <v>407</v>
      </c>
      <c r="C245" s="222" t="s">
        <v>406</v>
      </c>
      <c r="D245" s="132">
        <v>2</v>
      </c>
      <c r="E245" s="132">
        <v>1</v>
      </c>
      <c r="F245" s="132">
        <v>3</v>
      </c>
      <c r="G245" s="132"/>
      <c r="H245" s="166" t="str">
        <f t="shared" si="12"/>
        <v>A0</v>
      </c>
      <c r="I245" s="166">
        <f t="shared" si="13"/>
        <v>50</v>
      </c>
      <c r="J245" s="166">
        <f t="shared" si="14"/>
        <v>54</v>
      </c>
      <c r="K245" s="166" t="str">
        <f t="shared" si="15"/>
        <v>FF</v>
      </c>
      <c r="L245" s="132" t="s">
        <v>93</v>
      </c>
      <c r="O245" s="207"/>
      <c r="P245" s="220" t="s">
        <v>404</v>
      </c>
      <c r="Q245" s="221">
        <v>28</v>
      </c>
    </row>
    <row r="246" s="206" customFormat="1" spans="1:17">
      <c r="A246" s="3">
        <v>244</v>
      </c>
      <c r="B246" s="3" t="s">
        <v>408</v>
      </c>
      <c r="C246" s="132" t="s">
        <v>409</v>
      </c>
      <c r="D246" s="132">
        <v>2</v>
      </c>
      <c r="E246" s="132">
        <v>1</v>
      </c>
      <c r="F246" s="132">
        <v>2</v>
      </c>
      <c r="G246" s="132"/>
      <c r="H246" s="166" t="str">
        <f t="shared" si="12"/>
        <v>A1</v>
      </c>
      <c r="I246" s="166">
        <f t="shared" si="13"/>
        <v>50</v>
      </c>
      <c r="J246" s="166">
        <f t="shared" si="14"/>
        <v>52</v>
      </c>
      <c r="K246" s="166" t="str">
        <f t="shared" si="15"/>
        <v>FF</v>
      </c>
      <c r="L246" s="132" t="s">
        <v>93</v>
      </c>
      <c r="O246" s="207"/>
      <c r="P246" s="220" t="s">
        <v>410</v>
      </c>
      <c r="Q246" s="221">
        <v>0</v>
      </c>
    </row>
    <row r="247" s="206" customFormat="1" spans="1:17">
      <c r="A247" s="3">
        <v>245</v>
      </c>
      <c r="B247" s="3" t="s">
        <v>411</v>
      </c>
      <c r="C247" s="222" t="s">
        <v>406</v>
      </c>
      <c r="D247" s="132">
        <v>2</v>
      </c>
      <c r="E247" s="132">
        <v>4</v>
      </c>
      <c r="F247" s="132">
        <v>5</v>
      </c>
      <c r="G247" s="132"/>
      <c r="H247" s="166" t="str">
        <f t="shared" si="12"/>
        <v>A0</v>
      </c>
      <c r="I247" s="166">
        <f t="shared" si="13"/>
        <v>56</v>
      </c>
      <c r="J247" s="166">
        <f t="shared" si="14"/>
        <v>58</v>
      </c>
      <c r="K247" s="166" t="str">
        <f t="shared" si="15"/>
        <v>FF</v>
      </c>
      <c r="L247" s="132" t="s">
        <v>93</v>
      </c>
      <c r="O247" s="207"/>
      <c r="P247" s="220" t="s">
        <v>410</v>
      </c>
      <c r="Q247" s="221">
        <v>14</v>
      </c>
    </row>
    <row r="248" s="206" customFormat="1" spans="1:17">
      <c r="A248" s="3">
        <v>246</v>
      </c>
      <c r="B248" s="3" t="s">
        <v>412</v>
      </c>
      <c r="C248" s="222" t="s">
        <v>406</v>
      </c>
      <c r="D248" s="132">
        <v>2</v>
      </c>
      <c r="E248" s="132">
        <v>4</v>
      </c>
      <c r="F248" s="132">
        <v>6</v>
      </c>
      <c r="G248" s="132"/>
      <c r="H248" s="166" t="str">
        <f t="shared" si="12"/>
        <v>A0</v>
      </c>
      <c r="I248" s="166">
        <f t="shared" si="13"/>
        <v>56</v>
      </c>
      <c r="J248" s="166" t="str">
        <f t="shared" si="14"/>
        <v>5A</v>
      </c>
      <c r="K248" s="166" t="str">
        <f t="shared" si="15"/>
        <v>FF</v>
      </c>
      <c r="L248" s="132" t="s">
        <v>93</v>
      </c>
      <c r="O248" s="207"/>
      <c r="P248" s="220" t="s">
        <v>410</v>
      </c>
      <c r="Q248" s="221">
        <v>28</v>
      </c>
    </row>
    <row r="249" s="206" customFormat="1" spans="1:17">
      <c r="A249" s="3">
        <v>247</v>
      </c>
      <c r="B249" s="3" t="s">
        <v>413</v>
      </c>
      <c r="C249" s="222" t="s">
        <v>406</v>
      </c>
      <c r="D249" s="132">
        <v>2</v>
      </c>
      <c r="E249" s="132">
        <v>4</v>
      </c>
      <c r="F249" s="132">
        <v>7</v>
      </c>
      <c r="G249" s="132"/>
      <c r="H249" s="166" t="str">
        <f t="shared" si="12"/>
        <v>A0</v>
      </c>
      <c r="I249" s="166">
        <f t="shared" si="13"/>
        <v>56</v>
      </c>
      <c r="J249" s="166" t="str">
        <f t="shared" si="14"/>
        <v>5C</v>
      </c>
      <c r="K249" s="166" t="str">
        <f t="shared" si="15"/>
        <v>FF</v>
      </c>
      <c r="L249" s="132" t="s">
        <v>93</v>
      </c>
      <c r="O249" s="207"/>
      <c r="P249" s="220" t="s">
        <v>414</v>
      </c>
      <c r="Q249" s="221">
        <v>0</v>
      </c>
    </row>
    <row r="250" s="206" customFormat="1" spans="1:17">
      <c r="A250" s="3">
        <v>248</v>
      </c>
      <c r="B250" s="3" t="s">
        <v>415</v>
      </c>
      <c r="C250" s="222" t="s">
        <v>406</v>
      </c>
      <c r="D250" s="132">
        <v>2</v>
      </c>
      <c r="E250" s="132">
        <v>4</v>
      </c>
      <c r="F250" s="132">
        <v>8</v>
      </c>
      <c r="G250" s="132"/>
      <c r="H250" s="166" t="str">
        <f t="shared" si="12"/>
        <v>A0</v>
      </c>
      <c r="I250" s="166">
        <f t="shared" si="13"/>
        <v>56</v>
      </c>
      <c r="J250" s="166" t="str">
        <f t="shared" si="14"/>
        <v>5E</v>
      </c>
      <c r="K250" s="166" t="str">
        <f t="shared" si="15"/>
        <v>FF</v>
      </c>
      <c r="L250" s="132" t="s">
        <v>93</v>
      </c>
      <c r="O250" s="207"/>
      <c r="P250" s="220" t="s">
        <v>414</v>
      </c>
      <c r="Q250" s="221">
        <v>14</v>
      </c>
    </row>
    <row r="251" s="206" customFormat="1" spans="1:17">
      <c r="A251" s="3">
        <v>249</v>
      </c>
      <c r="B251" s="3" t="s">
        <v>416</v>
      </c>
      <c r="C251" s="222" t="s">
        <v>406</v>
      </c>
      <c r="D251" s="132">
        <v>2</v>
      </c>
      <c r="E251" s="132">
        <v>4</v>
      </c>
      <c r="F251" s="132">
        <v>11</v>
      </c>
      <c r="G251" s="132"/>
      <c r="H251" s="166" t="str">
        <f t="shared" si="12"/>
        <v>A0</v>
      </c>
      <c r="I251" s="166">
        <f t="shared" si="13"/>
        <v>56</v>
      </c>
      <c r="J251" s="166">
        <f t="shared" si="14"/>
        <v>70</v>
      </c>
      <c r="K251" s="166" t="str">
        <f t="shared" si="15"/>
        <v>FF</v>
      </c>
      <c r="L251" s="132" t="s">
        <v>93</v>
      </c>
      <c r="O251" s="207"/>
      <c r="P251" s="220" t="s">
        <v>414</v>
      </c>
      <c r="Q251" s="221">
        <v>28</v>
      </c>
    </row>
    <row r="252" s="206" customFormat="1" spans="1:17">
      <c r="A252" s="3">
        <v>250</v>
      </c>
      <c r="B252" s="3" t="s">
        <v>417</v>
      </c>
      <c r="C252" s="222" t="s">
        <v>406</v>
      </c>
      <c r="D252" s="132">
        <v>3</v>
      </c>
      <c r="E252" s="132">
        <v>12</v>
      </c>
      <c r="F252" s="132">
        <v>13</v>
      </c>
      <c r="G252" s="132">
        <v>14</v>
      </c>
      <c r="H252" s="166" t="str">
        <f t="shared" si="12"/>
        <v>A0</v>
      </c>
      <c r="I252" s="166">
        <f t="shared" si="13"/>
        <v>72</v>
      </c>
      <c r="J252" s="166">
        <f t="shared" si="14"/>
        <v>74</v>
      </c>
      <c r="K252" s="166">
        <f t="shared" si="15"/>
        <v>76</v>
      </c>
      <c r="L252" s="132" t="s">
        <v>93</v>
      </c>
      <c r="O252" s="207"/>
      <c r="P252" s="220" t="s">
        <v>97</v>
      </c>
      <c r="Q252" s="221">
        <v>0</v>
      </c>
    </row>
    <row r="253" s="206" customFormat="1" spans="1:17">
      <c r="A253" s="3">
        <v>251</v>
      </c>
      <c r="B253" s="3" t="s">
        <v>418</v>
      </c>
      <c r="C253" s="222" t="s">
        <v>406</v>
      </c>
      <c r="D253" s="132">
        <v>3</v>
      </c>
      <c r="E253" s="132">
        <v>12</v>
      </c>
      <c r="F253" s="132">
        <v>13</v>
      </c>
      <c r="G253" s="132">
        <v>15</v>
      </c>
      <c r="H253" s="166" t="str">
        <f t="shared" si="12"/>
        <v>A0</v>
      </c>
      <c r="I253" s="166">
        <f t="shared" si="13"/>
        <v>72</v>
      </c>
      <c r="J253" s="166">
        <f t="shared" si="14"/>
        <v>74</v>
      </c>
      <c r="K253" s="166">
        <f t="shared" si="15"/>
        <v>78</v>
      </c>
      <c r="L253" s="132" t="s">
        <v>93</v>
      </c>
      <c r="O253" s="207"/>
      <c r="P253" s="220" t="s">
        <v>97</v>
      </c>
      <c r="Q253" s="221">
        <v>14</v>
      </c>
    </row>
    <row r="254" s="206" customFormat="1" spans="1:17">
      <c r="A254" s="3">
        <v>252</v>
      </c>
      <c r="B254" s="3" t="s">
        <v>419</v>
      </c>
      <c r="C254" s="222" t="s">
        <v>406</v>
      </c>
      <c r="D254" s="132">
        <v>3</v>
      </c>
      <c r="E254" s="132">
        <v>12</v>
      </c>
      <c r="F254" s="132">
        <v>13</v>
      </c>
      <c r="G254" s="132">
        <v>16</v>
      </c>
      <c r="H254" s="166" t="str">
        <f t="shared" si="12"/>
        <v>A0</v>
      </c>
      <c r="I254" s="166">
        <f t="shared" si="13"/>
        <v>72</v>
      </c>
      <c r="J254" s="166">
        <f t="shared" si="14"/>
        <v>74</v>
      </c>
      <c r="K254" s="166" t="str">
        <f t="shared" si="15"/>
        <v>7A</v>
      </c>
      <c r="L254" s="132" t="s">
        <v>93</v>
      </c>
      <c r="O254" s="207"/>
      <c r="P254" s="220" t="s">
        <v>97</v>
      </c>
      <c r="Q254" s="221">
        <v>28</v>
      </c>
    </row>
    <row r="255" s="206" customFormat="1" spans="1:17">
      <c r="A255" s="3">
        <v>253</v>
      </c>
      <c r="B255" s="3" t="s">
        <v>420</v>
      </c>
      <c r="C255" s="222" t="s">
        <v>406</v>
      </c>
      <c r="D255" s="132">
        <v>3</v>
      </c>
      <c r="E255" s="132">
        <v>12</v>
      </c>
      <c r="F255" s="132">
        <v>13</v>
      </c>
      <c r="G255" s="132">
        <v>17</v>
      </c>
      <c r="H255" s="166" t="str">
        <f t="shared" si="12"/>
        <v>A0</v>
      </c>
      <c r="I255" s="166">
        <f t="shared" si="13"/>
        <v>72</v>
      </c>
      <c r="J255" s="166">
        <f t="shared" si="14"/>
        <v>74</v>
      </c>
      <c r="K255" s="166" t="str">
        <f t="shared" si="15"/>
        <v>7C</v>
      </c>
      <c r="L255" s="132" t="s">
        <v>93</v>
      </c>
      <c r="O255" s="207"/>
      <c r="P255" s="220" t="s">
        <v>99</v>
      </c>
      <c r="Q255" s="221">
        <v>0</v>
      </c>
    </row>
    <row r="256" s="206" customFormat="1" spans="1:17">
      <c r="A256" s="3">
        <v>254</v>
      </c>
      <c r="B256" s="3" t="s">
        <v>421</v>
      </c>
      <c r="C256" s="132" t="s">
        <v>387</v>
      </c>
      <c r="D256" s="132">
        <v>2</v>
      </c>
      <c r="E256" s="132">
        <v>15</v>
      </c>
      <c r="F256" s="132">
        <v>16</v>
      </c>
      <c r="G256" s="132"/>
      <c r="H256" s="166" t="str">
        <f t="shared" si="12"/>
        <v>9F</v>
      </c>
      <c r="I256" s="166">
        <f t="shared" si="13"/>
        <v>78</v>
      </c>
      <c r="J256" s="166" t="str">
        <f t="shared" si="14"/>
        <v>7A</v>
      </c>
      <c r="K256" s="166" t="str">
        <f t="shared" si="15"/>
        <v>FF</v>
      </c>
      <c r="L256" s="132" t="s">
        <v>93</v>
      </c>
      <c r="O256" s="207"/>
      <c r="P256" s="220" t="s">
        <v>99</v>
      </c>
      <c r="Q256" s="221">
        <v>14</v>
      </c>
    </row>
    <row r="257" s="206" customFormat="1" spans="1:17">
      <c r="A257" s="3">
        <v>255</v>
      </c>
      <c r="B257" s="3" t="s">
        <v>422</v>
      </c>
      <c r="C257" s="222" t="s">
        <v>409</v>
      </c>
      <c r="D257" s="132">
        <v>2</v>
      </c>
      <c r="E257" s="132">
        <v>3</v>
      </c>
      <c r="F257" s="132">
        <v>4</v>
      </c>
      <c r="G257" s="132"/>
      <c r="H257" s="166" t="str">
        <f t="shared" si="12"/>
        <v>A1</v>
      </c>
      <c r="I257" s="166">
        <f t="shared" si="13"/>
        <v>54</v>
      </c>
      <c r="J257" s="166">
        <f t="shared" si="14"/>
        <v>56</v>
      </c>
      <c r="K257" s="166" t="str">
        <f t="shared" si="15"/>
        <v>FF</v>
      </c>
      <c r="L257" s="132" t="s">
        <v>93</v>
      </c>
      <c r="O257" s="207"/>
      <c r="P257" s="220" t="s">
        <v>99</v>
      </c>
      <c r="Q257" s="221">
        <v>28</v>
      </c>
    </row>
    <row r="258" s="206" customFormat="1" spans="1:17">
      <c r="C258" s="121"/>
      <c r="D258" s="121"/>
      <c r="E258" s="121"/>
      <c r="F258" s="121"/>
      <c r="G258" s="121"/>
      <c r="H258" s="121"/>
      <c r="I258" s="121"/>
      <c r="J258" s="121"/>
      <c r="K258" s="121"/>
      <c r="L258" s="121"/>
      <c r="O258" s="207"/>
      <c r="P258" s="207"/>
      <c r="Q258" s="207"/>
    </row>
    <row r="259" s="206" customFormat="1" spans="1:17">
      <c r="C259" s="121"/>
      <c r="D259" s="121"/>
      <c r="E259" s="121"/>
      <c r="F259" s="121"/>
      <c r="G259" s="121"/>
      <c r="H259" s="121"/>
      <c r="I259" s="121"/>
      <c r="J259" s="121"/>
      <c r="K259" s="121"/>
      <c r="L259" s="121"/>
      <c r="O259" s="207"/>
      <c r="P259" s="207"/>
      <c r="Q259" s="207"/>
    </row>
    <row r="260" s="206" customFormat="1" spans="1:17">
      <c r="C260" s="121"/>
      <c r="D260" s="121"/>
      <c r="E260" s="121"/>
      <c r="F260" s="121"/>
      <c r="G260" s="121"/>
      <c r="H260" s="121"/>
      <c r="I260" s="121"/>
      <c r="J260" s="121"/>
      <c r="K260" s="121"/>
      <c r="L260" s="121"/>
      <c r="O260" s="207"/>
      <c r="P260" s="207"/>
      <c r="Q260" s="207"/>
    </row>
    <row r="261" s="206" customFormat="1" spans="1:17">
      <c r="C261" s="121"/>
      <c r="D261" s="121"/>
      <c r="E261" s="121"/>
      <c r="F261" s="121"/>
      <c r="G261" s="121"/>
      <c r="H261" s="121"/>
      <c r="I261" s="121"/>
      <c r="J261" s="121"/>
      <c r="K261" s="121"/>
      <c r="L261" s="121"/>
      <c r="O261" s="207"/>
      <c r="P261" s="207"/>
      <c r="Q261" s="207"/>
    </row>
    <row r="262" s="206" customFormat="1" spans="1:17">
      <c r="C262" s="121"/>
      <c r="D262" s="121"/>
      <c r="E262" s="121"/>
      <c r="F262" s="121"/>
      <c r="G262" s="121"/>
      <c r="H262" s="121"/>
      <c r="I262" s="121"/>
      <c r="J262" s="121"/>
      <c r="K262" s="121"/>
      <c r="L262" s="121"/>
      <c r="O262" s="207"/>
      <c r="P262" s="207"/>
      <c r="Q262" s="207"/>
    </row>
    <row r="263" s="206" customFormat="1" spans="1:17">
      <c r="C263" s="121"/>
      <c r="D263" s="121"/>
      <c r="E263" s="121"/>
      <c r="F263" s="121"/>
      <c r="G263" s="121"/>
      <c r="H263" s="121"/>
      <c r="I263" s="121"/>
      <c r="J263" s="121"/>
      <c r="K263" s="121"/>
      <c r="L263" s="121"/>
      <c r="O263" s="207"/>
      <c r="P263" s="207"/>
      <c r="Q263" s="207"/>
    </row>
    <row r="264" s="206" customFormat="1" spans="1:17">
      <c r="C264" s="121"/>
      <c r="D264" s="121"/>
      <c r="E264" s="121"/>
      <c r="F264" s="121"/>
      <c r="G264" s="121"/>
      <c r="H264" s="121"/>
      <c r="I264" s="121"/>
      <c r="J264" s="121"/>
      <c r="K264" s="121"/>
      <c r="L264" s="121"/>
      <c r="O264" s="207"/>
      <c r="P264" s="207"/>
      <c r="Q264" s="207"/>
    </row>
    <row r="265" s="206" customFormat="1" spans="1:17">
      <c r="C265" s="121"/>
      <c r="D265" s="121"/>
      <c r="E265" s="121"/>
      <c r="F265" s="121"/>
      <c r="G265" s="121"/>
      <c r="H265" s="121"/>
      <c r="I265" s="121"/>
      <c r="J265" s="121"/>
      <c r="K265" s="121"/>
      <c r="L265" s="121"/>
      <c r="O265" s="207"/>
      <c r="P265" s="207"/>
      <c r="Q265" s="207"/>
    </row>
    <row r="266" s="206" customFormat="1" spans="1:17">
      <c r="C266" s="121"/>
      <c r="D266" s="121"/>
      <c r="E266" s="121"/>
      <c r="F266" s="121"/>
      <c r="G266" s="121"/>
      <c r="H266" s="121"/>
      <c r="I266" s="121"/>
      <c r="J266" s="121"/>
      <c r="K266" s="121"/>
      <c r="L266" s="121"/>
      <c r="O266" s="207"/>
      <c r="P266" s="207"/>
      <c r="Q266" s="207"/>
    </row>
    <row r="267" s="206" customFormat="1" spans="1:17">
      <c r="C267" s="121"/>
      <c r="D267" s="121"/>
      <c r="E267" s="121"/>
      <c r="F267" s="121"/>
      <c r="G267" s="121"/>
      <c r="H267" s="121"/>
      <c r="I267" s="121"/>
      <c r="J267" s="121"/>
      <c r="K267" s="121"/>
      <c r="L267" s="121"/>
      <c r="O267" s="207"/>
      <c r="P267" s="207"/>
      <c r="Q267" s="207"/>
    </row>
    <row r="268" s="206" customFormat="1" spans="1:17">
      <c r="C268" s="121"/>
      <c r="D268" s="121"/>
      <c r="E268" s="121"/>
      <c r="F268" s="121"/>
      <c r="G268" s="121"/>
      <c r="H268" s="121"/>
      <c r="I268" s="121"/>
      <c r="J268" s="121"/>
      <c r="K268" s="121"/>
      <c r="L268" s="121"/>
      <c r="O268" s="207"/>
      <c r="P268" s="207"/>
      <c r="Q268" s="207"/>
    </row>
    <row r="269" s="206" customFormat="1" spans="1:17">
      <c r="C269" s="121"/>
      <c r="D269" s="121"/>
      <c r="E269" s="121"/>
      <c r="F269" s="121"/>
      <c r="G269" s="121"/>
      <c r="H269" s="121"/>
      <c r="I269" s="121"/>
      <c r="J269" s="121"/>
      <c r="K269" s="121"/>
      <c r="L269" s="121"/>
      <c r="O269" s="207"/>
      <c r="P269" s="207"/>
      <c r="Q269" s="207"/>
    </row>
    <row r="270" s="206" customFormat="1" spans="1:17">
      <c r="C270" s="121"/>
      <c r="D270" s="121"/>
      <c r="E270" s="121"/>
      <c r="F270" s="121"/>
      <c r="G270" s="121"/>
      <c r="H270" s="121"/>
      <c r="I270" s="121"/>
      <c r="J270" s="121"/>
      <c r="K270" s="121"/>
      <c r="L270" s="121"/>
      <c r="O270" s="207"/>
      <c r="P270" s="207"/>
      <c r="Q270" s="207"/>
    </row>
    <row r="271" s="206" customFormat="1" spans="1:17">
      <c r="C271" s="121"/>
      <c r="D271" s="121"/>
      <c r="E271" s="121"/>
      <c r="F271" s="121"/>
      <c r="G271" s="121"/>
      <c r="H271" s="121"/>
      <c r="I271" s="121"/>
      <c r="J271" s="121"/>
      <c r="K271" s="121"/>
      <c r="L271" s="121"/>
      <c r="O271" s="207"/>
      <c r="P271" s="207"/>
      <c r="Q271" s="207"/>
    </row>
    <row r="272" s="206" customFormat="1" spans="1:17">
      <c r="C272" s="121"/>
      <c r="D272" s="121"/>
      <c r="E272" s="121"/>
      <c r="F272" s="121"/>
      <c r="G272" s="121"/>
      <c r="H272" s="121"/>
      <c r="I272" s="121"/>
      <c r="J272" s="121"/>
      <c r="K272" s="121"/>
      <c r="L272" s="121"/>
      <c r="O272" s="207"/>
      <c r="P272" s="207"/>
      <c r="Q272" s="207"/>
    </row>
    <row r="273" s="206" customFormat="1" spans="3:17">
      <c r="C273" s="121"/>
      <c r="D273" s="121"/>
      <c r="E273" s="121"/>
      <c r="F273" s="121"/>
      <c r="G273" s="121"/>
      <c r="H273" s="121"/>
      <c r="I273" s="121"/>
      <c r="J273" s="121"/>
      <c r="K273" s="121"/>
      <c r="L273" s="121"/>
      <c r="O273" s="207"/>
      <c r="P273" s="207"/>
      <c r="Q273" s="207"/>
    </row>
    <row r="274" s="206" customFormat="1" spans="3:17">
      <c r="C274" s="121"/>
      <c r="D274" s="121"/>
      <c r="E274" s="121"/>
      <c r="F274" s="121"/>
      <c r="G274" s="121"/>
      <c r="H274" s="121"/>
      <c r="I274" s="121"/>
      <c r="J274" s="121"/>
      <c r="K274" s="121"/>
      <c r="L274" s="121"/>
      <c r="O274" s="207"/>
      <c r="P274" s="207"/>
      <c r="Q274" s="207"/>
    </row>
    <row r="275" s="206" customFormat="1" spans="3:17">
      <c r="C275" s="121"/>
      <c r="D275" s="121"/>
      <c r="E275" s="121"/>
      <c r="F275" s="121"/>
      <c r="G275" s="121"/>
      <c r="H275" s="121"/>
      <c r="I275" s="121"/>
      <c r="J275" s="121"/>
      <c r="K275" s="121"/>
      <c r="L275" s="121"/>
      <c r="O275" s="207"/>
      <c r="P275" s="207"/>
      <c r="Q275" s="207"/>
    </row>
    <row r="276" s="206" customFormat="1" spans="3:17">
      <c r="C276" s="121"/>
      <c r="D276" s="121"/>
      <c r="E276" s="121"/>
      <c r="F276" s="121"/>
      <c r="G276" s="121"/>
      <c r="H276" s="121"/>
      <c r="I276" s="121"/>
      <c r="J276" s="121"/>
      <c r="K276" s="121"/>
      <c r="L276" s="121"/>
      <c r="O276" s="207"/>
      <c r="P276" s="207"/>
      <c r="Q276" s="207"/>
    </row>
    <row r="277" s="206" customFormat="1" spans="3:17">
      <c r="C277" s="121"/>
      <c r="D277" s="121"/>
      <c r="E277" s="121"/>
      <c r="F277" s="121"/>
      <c r="G277" s="121"/>
      <c r="H277" s="121"/>
      <c r="I277" s="121"/>
      <c r="J277" s="121"/>
      <c r="K277" s="121"/>
      <c r="L277" s="121"/>
      <c r="O277" s="207"/>
      <c r="P277" s="207"/>
      <c r="Q277" s="207"/>
    </row>
    <row r="278" s="206" customFormat="1" spans="3:17">
      <c r="C278" s="121"/>
      <c r="D278" s="121"/>
      <c r="E278" s="121"/>
      <c r="F278" s="121"/>
      <c r="G278" s="121"/>
      <c r="H278" s="121"/>
      <c r="I278" s="121"/>
      <c r="J278" s="121"/>
      <c r="K278" s="121"/>
      <c r="L278" s="121"/>
      <c r="O278" s="207"/>
      <c r="P278" s="207"/>
      <c r="Q278" s="207"/>
    </row>
    <row r="279" s="206" customFormat="1" spans="3:17">
      <c r="C279" s="121"/>
      <c r="D279" s="121"/>
      <c r="E279" s="121"/>
      <c r="F279" s="121"/>
      <c r="G279" s="121"/>
      <c r="H279" s="121"/>
      <c r="I279" s="121"/>
      <c r="J279" s="121"/>
      <c r="K279" s="121"/>
      <c r="L279" s="121"/>
      <c r="O279" s="207"/>
      <c r="P279" s="207"/>
      <c r="Q279" s="207"/>
    </row>
    <row r="280" s="206" customFormat="1" spans="3:17">
      <c r="C280" s="121"/>
      <c r="D280" s="121"/>
      <c r="E280" s="121"/>
      <c r="F280" s="121"/>
      <c r="G280" s="121"/>
      <c r="H280" s="121"/>
      <c r="I280" s="121"/>
      <c r="J280" s="121"/>
      <c r="K280" s="121"/>
      <c r="L280" s="121"/>
      <c r="O280" s="207"/>
      <c r="P280" s="207"/>
      <c r="Q280" s="207"/>
    </row>
    <row r="281" s="206" customFormat="1" spans="3:17">
      <c r="C281" s="121"/>
      <c r="D281" s="121"/>
      <c r="E281" s="121"/>
      <c r="F281" s="121"/>
      <c r="G281" s="121"/>
      <c r="H281" s="121"/>
      <c r="I281" s="121"/>
      <c r="J281" s="121"/>
      <c r="K281" s="121"/>
      <c r="L281" s="121"/>
      <c r="O281" s="207"/>
      <c r="P281" s="207"/>
      <c r="Q281" s="207"/>
    </row>
    <row r="282" s="206" customFormat="1" spans="3:17">
      <c r="C282" s="121"/>
      <c r="D282" s="121"/>
      <c r="E282" s="121"/>
      <c r="F282" s="121"/>
      <c r="G282" s="121"/>
      <c r="H282" s="121"/>
      <c r="I282" s="121"/>
      <c r="J282" s="121"/>
      <c r="K282" s="121"/>
      <c r="L282" s="121"/>
      <c r="O282" s="207"/>
      <c r="P282" s="207"/>
      <c r="Q282" s="207"/>
    </row>
    <row r="283" s="206" customFormat="1" spans="3:17">
      <c r="C283" s="121"/>
      <c r="D283" s="121"/>
      <c r="E283" s="121"/>
      <c r="F283" s="121"/>
      <c r="G283" s="121"/>
      <c r="H283" s="121"/>
      <c r="I283" s="121"/>
      <c r="J283" s="121"/>
      <c r="K283" s="121"/>
      <c r="L283" s="121"/>
      <c r="O283" s="207"/>
      <c r="P283" s="207"/>
      <c r="Q283" s="207"/>
    </row>
    <row r="284" s="206" customFormat="1" spans="3:17">
      <c r="C284" s="121"/>
      <c r="D284" s="121"/>
      <c r="E284" s="121"/>
      <c r="F284" s="121"/>
      <c r="G284" s="121"/>
      <c r="H284" s="121"/>
      <c r="I284" s="121"/>
      <c r="J284" s="121"/>
      <c r="K284" s="121"/>
      <c r="L284" s="121"/>
      <c r="O284" s="207"/>
      <c r="P284" s="207"/>
      <c r="Q284" s="207"/>
    </row>
    <row r="285" s="206" customFormat="1" spans="3:17">
      <c r="C285" s="121"/>
      <c r="D285" s="121"/>
      <c r="E285" s="121"/>
      <c r="F285" s="121"/>
      <c r="G285" s="121"/>
      <c r="H285" s="121"/>
      <c r="I285" s="121"/>
      <c r="J285" s="121"/>
      <c r="K285" s="121"/>
      <c r="L285" s="121"/>
      <c r="O285" s="207"/>
      <c r="P285" s="207"/>
      <c r="Q285" s="207"/>
    </row>
    <row r="286" s="206" customFormat="1" spans="3:17">
      <c r="C286" s="121"/>
      <c r="D286" s="121"/>
      <c r="E286" s="121"/>
      <c r="F286" s="121"/>
      <c r="G286" s="121"/>
      <c r="H286" s="121"/>
      <c r="I286" s="121"/>
      <c r="J286" s="121"/>
      <c r="K286" s="121"/>
      <c r="L286" s="121"/>
      <c r="O286" s="207"/>
      <c r="P286" s="207"/>
      <c r="Q286" s="207"/>
    </row>
    <row r="287" s="206" customFormat="1" spans="3:17">
      <c r="C287" s="121"/>
      <c r="D287" s="121"/>
      <c r="E287" s="121"/>
      <c r="F287" s="121"/>
      <c r="G287" s="121"/>
      <c r="H287" s="121"/>
      <c r="I287" s="121"/>
      <c r="J287" s="121"/>
      <c r="K287" s="121"/>
      <c r="L287" s="121"/>
      <c r="O287" s="207"/>
      <c r="P287" s="207"/>
      <c r="Q287" s="207"/>
    </row>
    <row r="288" s="206" customFormat="1" spans="3:17">
      <c r="C288" s="121"/>
      <c r="D288" s="121"/>
      <c r="E288" s="121"/>
      <c r="F288" s="121"/>
      <c r="G288" s="121"/>
      <c r="H288" s="121"/>
      <c r="I288" s="121"/>
      <c r="J288" s="121"/>
      <c r="K288" s="121"/>
      <c r="L288" s="121"/>
      <c r="O288" s="207"/>
      <c r="P288" s="207"/>
      <c r="Q288" s="207"/>
    </row>
    <row r="289" s="206" customFormat="1" spans="3:17">
      <c r="C289" s="121"/>
      <c r="D289" s="121"/>
      <c r="E289" s="121"/>
      <c r="F289" s="121"/>
      <c r="G289" s="121"/>
      <c r="H289" s="121"/>
      <c r="I289" s="121"/>
      <c r="J289" s="121"/>
      <c r="K289" s="121"/>
      <c r="L289" s="121"/>
      <c r="O289" s="207"/>
      <c r="P289" s="207"/>
      <c r="Q289" s="207"/>
    </row>
    <row r="290" s="206" customFormat="1" spans="3:17">
      <c r="C290" s="121"/>
      <c r="D290" s="121"/>
      <c r="E290" s="121"/>
      <c r="F290" s="121"/>
      <c r="G290" s="121"/>
      <c r="H290" s="121"/>
      <c r="I290" s="121"/>
      <c r="J290" s="121"/>
      <c r="K290" s="121"/>
      <c r="L290" s="121"/>
      <c r="O290" s="207"/>
      <c r="P290" s="207"/>
      <c r="Q290" s="207"/>
    </row>
    <row r="291" s="206" customFormat="1" spans="3:17">
      <c r="C291" s="121"/>
      <c r="D291" s="121"/>
      <c r="E291" s="121"/>
      <c r="F291" s="121"/>
      <c r="G291" s="121"/>
      <c r="H291" s="121"/>
      <c r="I291" s="121"/>
      <c r="J291" s="121"/>
      <c r="K291" s="121"/>
      <c r="L291" s="121"/>
      <c r="O291" s="207"/>
      <c r="P291" s="207"/>
      <c r="Q291" s="207"/>
    </row>
    <row r="292" s="206" customFormat="1" spans="3:17">
      <c r="C292" s="121"/>
      <c r="D292" s="121"/>
      <c r="E292" s="121"/>
      <c r="F292" s="121"/>
      <c r="G292" s="121"/>
      <c r="H292" s="121"/>
      <c r="I292" s="121"/>
      <c r="J292" s="121"/>
      <c r="K292" s="121"/>
      <c r="L292" s="121"/>
      <c r="O292" s="207"/>
      <c r="P292" s="207"/>
      <c r="Q292" s="207"/>
    </row>
    <row r="293" s="206" customFormat="1" spans="3:17">
      <c r="C293" s="121"/>
      <c r="D293" s="121"/>
      <c r="E293" s="121"/>
      <c r="F293" s="121"/>
      <c r="G293" s="121"/>
      <c r="H293" s="121"/>
      <c r="I293" s="121"/>
      <c r="J293" s="121"/>
      <c r="K293" s="121"/>
      <c r="L293" s="121"/>
      <c r="O293" s="207"/>
      <c r="P293" s="207"/>
      <c r="Q293" s="207"/>
    </row>
    <row r="294" s="206" customFormat="1" spans="3:17">
      <c r="C294" s="121"/>
      <c r="D294" s="121"/>
      <c r="E294" s="121"/>
      <c r="F294" s="121"/>
      <c r="G294" s="121"/>
      <c r="H294" s="121"/>
      <c r="I294" s="121"/>
      <c r="J294" s="121"/>
      <c r="K294" s="121"/>
      <c r="L294" s="121"/>
      <c r="O294" s="207"/>
      <c r="P294" s="207"/>
      <c r="Q294" s="207"/>
    </row>
    <row r="295" s="206" customFormat="1" spans="3:17">
      <c r="C295" s="121"/>
      <c r="D295" s="121"/>
      <c r="E295" s="121"/>
      <c r="F295" s="121"/>
      <c r="G295" s="121"/>
      <c r="H295" s="121"/>
      <c r="I295" s="121"/>
      <c r="J295" s="121"/>
      <c r="K295" s="121"/>
      <c r="L295" s="121"/>
      <c r="O295" s="207"/>
      <c r="P295" s="207"/>
      <c r="Q295" s="207"/>
    </row>
    <row r="296" s="206" customFormat="1" spans="3:17">
      <c r="C296" s="121"/>
      <c r="D296" s="121"/>
      <c r="E296" s="121"/>
      <c r="F296" s="121"/>
      <c r="G296" s="121"/>
      <c r="H296" s="121"/>
      <c r="I296" s="121"/>
      <c r="J296" s="121"/>
      <c r="K296" s="121"/>
      <c r="L296" s="121"/>
      <c r="O296" s="207"/>
      <c r="P296" s="207"/>
      <c r="Q296" s="207"/>
    </row>
    <row r="297" s="206" customFormat="1" spans="3:17">
      <c r="C297" s="121"/>
      <c r="D297" s="121"/>
      <c r="E297" s="121"/>
      <c r="F297" s="121"/>
      <c r="G297" s="121"/>
      <c r="H297" s="121"/>
      <c r="I297" s="121"/>
      <c r="J297" s="121"/>
      <c r="K297" s="121"/>
      <c r="L297" s="121"/>
      <c r="O297" s="207"/>
      <c r="P297" s="207"/>
      <c r="Q297" s="207"/>
    </row>
    <row r="298" s="206" customFormat="1" spans="3:17">
      <c r="C298" s="121"/>
      <c r="D298" s="121"/>
      <c r="E298" s="121"/>
      <c r="F298" s="121"/>
      <c r="G298" s="121"/>
      <c r="H298" s="121"/>
      <c r="I298" s="121"/>
      <c r="J298" s="121"/>
      <c r="K298" s="121"/>
      <c r="L298" s="121"/>
      <c r="O298" s="207"/>
      <c r="P298" s="207"/>
      <c r="Q298" s="207"/>
    </row>
    <row r="299" s="206" customFormat="1" spans="3:17">
      <c r="C299" s="121"/>
      <c r="D299" s="121"/>
      <c r="E299" s="121"/>
      <c r="F299" s="121"/>
      <c r="G299" s="121"/>
      <c r="H299" s="121"/>
      <c r="I299" s="121"/>
      <c r="J299" s="121"/>
      <c r="K299" s="121"/>
      <c r="L299" s="121"/>
      <c r="O299" s="207"/>
      <c r="P299" s="207"/>
      <c r="Q299" s="207"/>
    </row>
    <row r="300" s="206" customFormat="1" spans="3:17">
      <c r="C300" s="121"/>
      <c r="D300" s="121"/>
      <c r="E300" s="121"/>
      <c r="F300" s="121"/>
      <c r="G300" s="121"/>
      <c r="H300" s="121"/>
      <c r="I300" s="121"/>
      <c r="J300" s="121"/>
      <c r="K300" s="121"/>
      <c r="L300" s="121"/>
      <c r="O300" s="207"/>
      <c r="P300" s="207"/>
      <c r="Q300" s="207"/>
    </row>
    <row r="301" s="206" customFormat="1" spans="3:17">
      <c r="C301" s="121"/>
      <c r="D301" s="121"/>
      <c r="E301" s="121"/>
      <c r="F301" s="121"/>
      <c r="G301" s="121"/>
      <c r="H301" s="121"/>
      <c r="I301" s="121"/>
      <c r="J301" s="121"/>
      <c r="K301" s="121"/>
      <c r="L301" s="121"/>
      <c r="O301" s="207"/>
      <c r="P301" s="207"/>
      <c r="Q301" s="207"/>
    </row>
    <row r="302" s="206" customFormat="1" spans="3:17">
      <c r="C302" s="121"/>
      <c r="D302" s="121"/>
      <c r="E302" s="121"/>
      <c r="F302" s="121"/>
      <c r="G302" s="121"/>
      <c r="H302" s="121"/>
      <c r="I302" s="121"/>
      <c r="J302" s="121"/>
      <c r="K302" s="121"/>
      <c r="L302" s="121"/>
      <c r="O302" s="207"/>
      <c r="P302" s="207"/>
      <c r="Q302" s="207"/>
    </row>
    <row r="303" s="206" customFormat="1" spans="3:17">
      <c r="C303" s="121"/>
      <c r="D303" s="121"/>
      <c r="E303" s="121"/>
      <c r="F303" s="121"/>
      <c r="G303" s="121"/>
      <c r="H303" s="121"/>
      <c r="I303" s="121"/>
      <c r="J303" s="121"/>
      <c r="K303" s="121"/>
      <c r="L303" s="121"/>
      <c r="O303" s="207"/>
      <c r="P303" s="207"/>
      <c r="Q303" s="207"/>
    </row>
    <row r="304" s="206" customFormat="1" spans="3:17">
      <c r="C304" s="121"/>
      <c r="D304" s="121"/>
      <c r="E304" s="121"/>
      <c r="F304" s="121"/>
      <c r="G304" s="121"/>
      <c r="H304" s="121"/>
      <c r="I304" s="121"/>
      <c r="J304" s="121"/>
      <c r="K304" s="121"/>
      <c r="L304" s="121"/>
      <c r="O304" s="207"/>
      <c r="P304" s="207"/>
      <c r="Q304" s="207"/>
    </row>
    <row r="305" s="206" customFormat="1" spans="3:17">
      <c r="C305" s="121"/>
      <c r="D305" s="121"/>
      <c r="E305" s="121"/>
      <c r="F305" s="121"/>
      <c r="G305" s="121"/>
      <c r="H305" s="121"/>
      <c r="I305" s="121"/>
      <c r="J305" s="121"/>
      <c r="K305" s="121"/>
      <c r="L305" s="121"/>
      <c r="O305" s="207"/>
      <c r="P305" s="207"/>
      <c r="Q305" s="207"/>
    </row>
    <row r="306" s="206" customFormat="1" spans="3:17">
      <c r="C306" s="121"/>
      <c r="D306" s="121"/>
      <c r="E306" s="121"/>
      <c r="F306" s="121"/>
      <c r="G306" s="121"/>
      <c r="H306" s="121"/>
      <c r="I306" s="121"/>
      <c r="J306" s="121"/>
      <c r="K306" s="121"/>
      <c r="L306" s="121"/>
      <c r="O306" s="207"/>
      <c r="P306" s="207"/>
      <c r="Q306" s="207"/>
    </row>
    <row r="307" s="206" customFormat="1" spans="3:17">
      <c r="C307" s="121"/>
      <c r="D307" s="121"/>
      <c r="E307" s="121"/>
      <c r="F307" s="121"/>
      <c r="G307" s="121"/>
      <c r="H307" s="121"/>
      <c r="I307" s="121"/>
      <c r="J307" s="121"/>
      <c r="K307" s="121"/>
      <c r="L307" s="121"/>
      <c r="O307" s="207"/>
      <c r="P307" s="207"/>
      <c r="Q307" s="207"/>
    </row>
    <row r="308" s="206" customFormat="1" spans="3:17">
      <c r="C308" s="121"/>
      <c r="D308" s="121"/>
      <c r="E308" s="121"/>
      <c r="F308" s="121"/>
      <c r="G308" s="121"/>
      <c r="H308" s="121"/>
      <c r="I308" s="121"/>
      <c r="J308" s="121"/>
      <c r="K308" s="121"/>
      <c r="L308" s="121"/>
      <c r="O308" s="207"/>
      <c r="P308" s="207"/>
      <c r="Q308" s="207"/>
    </row>
    <row r="309" s="206" customFormat="1" spans="3:17">
      <c r="C309" s="121"/>
      <c r="D309" s="121"/>
      <c r="E309" s="121"/>
      <c r="F309" s="121"/>
      <c r="G309" s="121"/>
      <c r="H309" s="121"/>
      <c r="I309" s="121"/>
      <c r="J309" s="121"/>
      <c r="K309" s="121"/>
      <c r="L309" s="121"/>
      <c r="O309" s="207"/>
      <c r="P309" s="207"/>
      <c r="Q309" s="207"/>
    </row>
    <row r="310" s="206" customFormat="1" spans="3:17">
      <c r="C310" s="121"/>
      <c r="D310" s="121"/>
      <c r="E310" s="121"/>
      <c r="F310" s="121"/>
      <c r="G310" s="121"/>
      <c r="H310" s="121"/>
      <c r="I310" s="121"/>
      <c r="J310" s="121"/>
      <c r="K310" s="121"/>
      <c r="L310" s="121"/>
      <c r="O310" s="207"/>
      <c r="P310" s="207"/>
      <c r="Q310" s="207"/>
    </row>
    <row r="311" s="206" customFormat="1" spans="3:17">
      <c r="C311" s="121"/>
      <c r="D311" s="121"/>
      <c r="E311" s="121"/>
      <c r="F311" s="121"/>
      <c r="G311" s="121"/>
      <c r="H311" s="121"/>
      <c r="I311" s="121"/>
      <c r="J311" s="121"/>
      <c r="K311" s="121"/>
      <c r="L311" s="121"/>
      <c r="O311" s="207"/>
      <c r="P311" s="207"/>
      <c r="Q311" s="207"/>
    </row>
    <row r="312" s="206" customFormat="1" spans="3:17">
      <c r="C312" s="121"/>
      <c r="D312" s="121"/>
      <c r="E312" s="121"/>
      <c r="F312" s="121"/>
      <c r="G312" s="121"/>
      <c r="H312" s="121"/>
      <c r="I312" s="121"/>
      <c r="J312" s="121"/>
      <c r="K312" s="121"/>
      <c r="L312" s="121"/>
      <c r="O312" s="207"/>
      <c r="P312" s="207"/>
      <c r="Q312" s="207"/>
    </row>
    <row r="313" s="206" customFormat="1" spans="3:17">
      <c r="C313" s="121"/>
      <c r="D313" s="121"/>
      <c r="E313" s="121"/>
      <c r="F313" s="121"/>
      <c r="G313" s="121"/>
      <c r="H313" s="121"/>
      <c r="I313" s="121"/>
      <c r="J313" s="121"/>
      <c r="K313" s="121"/>
      <c r="L313" s="121"/>
      <c r="O313" s="207"/>
      <c r="P313" s="207"/>
      <c r="Q313" s="207"/>
    </row>
    <row r="314" s="206" customFormat="1" spans="3:17">
      <c r="C314" s="121"/>
      <c r="D314" s="121"/>
      <c r="E314" s="121"/>
      <c r="F314" s="121"/>
      <c r="G314" s="121"/>
      <c r="H314" s="121"/>
      <c r="I314" s="121"/>
      <c r="J314" s="121"/>
      <c r="K314" s="121"/>
      <c r="L314" s="121"/>
      <c r="O314" s="207"/>
      <c r="P314" s="207"/>
      <c r="Q314" s="207"/>
    </row>
    <row r="315" s="206" customFormat="1" spans="3:17">
      <c r="C315" s="121"/>
      <c r="D315" s="121"/>
      <c r="E315" s="121"/>
      <c r="F315" s="121"/>
      <c r="G315" s="121"/>
      <c r="H315" s="121"/>
      <c r="I315" s="121"/>
      <c r="J315" s="121"/>
      <c r="K315" s="121"/>
      <c r="L315" s="121"/>
      <c r="O315" s="207"/>
      <c r="P315" s="207"/>
      <c r="Q315" s="207"/>
    </row>
    <row r="316" s="206" customFormat="1" spans="3:17">
      <c r="C316" s="121"/>
      <c r="D316" s="121"/>
      <c r="E316" s="121"/>
      <c r="F316" s="121"/>
      <c r="G316" s="121"/>
      <c r="H316" s="121"/>
      <c r="I316" s="121"/>
      <c r="J316" s="121"/>
      <c r="K316" s="121"/>
      <c r="L316" s="121"/>
      <c r="O316" s="207"/>
      <c r="P316" s="207"/>
      <c r="Q316" s="207"/>
    </row>
    <row r="317" s="206" customFormat="1" spans="3:17">
      <c r="C317" s="121"/>
      <c r="D317" s="121"/>
      <c r="E317" s="121"/>
      <c r="F317" s="121"/>
      <c r="G317" s="121"/>
      <c r="H317" s="121"/>
      <c r="I317" s="121"/>
      <c r="J317" s="121"/>
      <c r="K317" s="121"/>
      <c r="L317" s="121"/>
      <c r="O317" s="207"/>
      <c r="P317" s="207"/>
      <c r="Q317" s="207"/>
    </row>
    <row r="318" s="206" customFormat="1" spans="3:17">
      <c r="C318" s="121"/>
      <c r="D318" s="121"/>
      <c r="E318" s="121"/>
      <c r="F318" s="121"/>
      <c r="G318" s="121"/>
      <c r="H318" s="121"/>
      <c r="I318" s="121"/>
      <c r="J318" s="121"/>
      <c r="K318" s="121"/>
      <c r="L318" s="121"/>
      <c r="O318" s="207"/>
      <c r="P318" s="207"/>
      <c r="Q318" s="207"/>
    </row>
    <row r="319" s="206" customFormat="1" spans="3:17">
      <c r="C319" s="121"/>
      <c r="D319" s="121"/>
      <c r="E319" s="121"/>
      <c r="F319" s="121"/>
      <c r="G319" s="121"/>
      <c r="H319" s="121"/>
      <c r="I319" s="121"/>
      <c r="J319" s="121"/>
      <c r="K319" s="121"/>
      <c r="L319" s="121"/>
      <c r="O319" s="207"/>
      <c r="P319" s="207"/>
      <c r="Q319" s="207"/>
    </row>
    <row r="320" s="206" customFormat="1" spans="3:17">
      <c r="C320" s="121"/>
      <c r="D320" s="121"/>
      <c r="E320" s="121"/>
      <c r="F320" s="121"/>
      <c r="G320" s="121"/>
      <c r="H320" s="121"/>
      <c r="I320" s="121"/>
      <c r="J320" s="121"/>
      <c r="K320" s="121"/>
      <c r="L320" s="121"/>
      <c r="O320" s="207"/>
      <c r="P320" s="207"/>
      <c r="Q320" s="207"/>
    </row>
    <row r="321" s="206" customFormat="1" spans="3:17">
      <c r="C321" s="121"/>
      <c r="D321" s="121"/>
      <c r="E321" s="121"/>
      <c r="F321" s="121"/>
      <c r="G321" s="121"/>
      <c r="H321" s="121"/>
      <c r="I321" s="121"/>
      <c r="J321" s="121"/>
      <c r="K321" s="121"/>
      <c r="L321" s="121"/>
      <c r="O321" s="207"/>
      <c r="P321" s="207"/>
      <c r="Q321" s="207"/>
    </row>
    <row r="322" s="206" customFormat="1" spans="3:17">
      <c r="C322" s="121"/>
      <c r="D322" s="121"/>
      <c r="E322" s="121"/>
      <c r="F322" s="121"/>
      <c r="G322" s="121"/>
      <c r="H322" s="121"/>
      <c r="I322" s="121"/>
      <c r="J322" s="121"/>
      <c r="K322" s="121"/>
      <c r="L322" s="121"/>
      <c r="O322" s="207"/>
      <c r="P322" s="207"/>
      <c r="Q322" s="207"/>
    </row>
    <row r="323" s="206" customFormat="1" spans="3:17">
      <c r="C323" s="121"/>
      <c r="D323" s="121"/>
      <c r="E323" s="121"/>
      <c r="F323" s="121"/>
      <c r="G323" s="121"/>
      <c r="H323" s="121"/>
      <c r="I323" s="121"/>
      <c r="J323" s="121"/>
      <c r="K323" s="121"/>
      <c r="L323" s="121"/>
      <c r="O323" s="207"/>
      <c r="P323" s="207"/>
      <c r="Q323" s="207"/>
    </row>
    <row r="324" s="206" customFormat="1" spans="3:17">
      <c r="C324" s="121"/>
      <c r="D324" s="121"/>
      <c r="E324" s="121"/>
      <c r="F324" s="121"/>
      <c r="G324" s="121"/>
      <c r="H324" s="121"/>
      <c r="I324" s="121"/>
      <c r="J324" s="121"/>
      <c r="K324" s="121"/>
      <c r="L324" s="121"/>
      <c r="O324" s="207"/>
      <c r="P324" s="207"/>
      <c r="Q324" s="207"/>
    </row>
    <row r="325" s="206" customFormat="1" spans="3:17">
      <c r="C325" s="121"/>
      <c r="D325" s="121"/>
      <c r="E325" s="121"/>
      <c r="F325" s="121"/>
      <c r="G325" s="121"/>
      <c r="H325" s="121"/>
      <c r="I325" s="121"/>
      <c r="J325" s="121"/>
      <c r="K325" s="121"/>
      <c r="L325" s="121"/>
      <c r="O325" s="207"/>
      <c r="P325" s="207"/>
      <c r="Q325" s="207"/>
    </row>
    <row r="326" s="206" customFormat="1" spans="3:17">
      <c r="C326" s="121"/>
      <c r="D326" s="121"/>
      <c r="E326" s="121"/>
      <c r="F326" s="121"/>
      <c r="G326" s="121"/>
      <c r="H326" s="121"/>
      <c r="I326" s="121"/>
      <c r="J326" s="121"/>
      <c r="K326" s="121"/>
      <c r="L326" s="121"/>
      <c r="O326" s="207"/>
      <c r="P326" s="207"/>
      <c r="Q326" s="207"/>
    </row>
    <row r="327" s="206" customFormat="1" spans="3:17">
      <c r="C327" s="121"/>
      <c r="D327" s="121"/>
      <c r="E327" s="121"/>
      <c r="F327" s="121"/>
      <c r="G327" s="121"/>
      <c r="H327" s="121"/>
      <c r="I327" s="121"/>
      <c r="J327" s="121"/>
      <c r="K327" s="121"/>
      <c r="L327" s="121"/>
      <c r="O327" s="207"/>
      <c r="P327" s="207"/>
      <c r="Q327" s="207"/>
    </row>
    <row r="328" s="206" customFormat="1" spans="3:17">
      <c r="C328" s="121"/>
      <c r="D328" s="121"/>
      <c r="E328" s="121"/>
      <c r="F328" s="121"/>
      <c r="G328" s="121"/>
      <c r="H328" s="121"/>
      <c r="I328" s="121"/>
      <c r="J328" s="121"/>
      <c r="K328" s="121"/>
      <c r="L328" s="121"/>
      <c r="O328" s="207"/>
      <c r="P328" s="207"/>
      <c r="Q328" s="207"/>
    </row>
    <row r="329" s="206" customFormat="1" spans="3:17">
      <c r="C329" s="121"/>
      <c r="D329" s="121"/>
      <c r="E329" s="121"/>
      <c r="F329" s="121"/>
      <c r="G329" s="121"/>
      <c r="H329" s="121"/>
      <c r="I329" s="121"/>
      <c r="J329" s="121"/>
      <c r="K329" s="121"/>
      <c r="L329" s="121"/>
      <c r="O329" s="207"/>
      <c r="P329" s="207"/>
      <c r="Q329" s="207"/>
    </row>
    <row r="330" s="206" customFormat="1" spans="3:17">
      <c r="C330" s="121"/>
      <c r="D330" s="121"/>
      <c r="E330" s="121"/>
      <c r="F330" s="121"/>
      <c r="G330" s="121"/>
      <c r="H330" s="121"/>
      <c r="I330" s="121"/>
      <c r="J330" s="121"/>
      <c r="K330" s="121"/>
      <c r="L330" s="121"/>
      <c r="O330" s="207"/>
      <c r="P330" s="207"/>
      <c r="Q330" s="207"/>
    </row>
    <row r="331" s="206" customFormat="1" spans="3:17">
      <c r="C331" s="121"/>
      <c r="D331" s="121"/>
      <c r="E331" s="121"/>
      <c r="F331" s="121"/>
      <c r="G331" s="121"/>
      <c r="H331" s="121"/>
      <c r="I331" s="121"/>
      <c r="J331" s="121"/>
      <c r="K331" s="121"/>
      <c r="L331" s="121"/>
      <c r="O331" s="207"/>
      <c r="P331" s="207"/>
      <c r="Q331" s="207"/>
    </row>
    <row r="332" s="206" customFormat="1" spans="3:17">
      <c r="C332" s="121"/>
      <c r="D332" s="121"/>
      <c r="E332" s="121"/>
      <c r="F332" s="121"/>
      <c r="G332" s="121"/>
      <c r="H332" s="121"/>
      <c r="I332" s="121"/>
      <c r="J332" s="121"/>
      <c r="K332" s="121"/>
      <c r="L332" s="121"/>
      <c r="O332" s="207"/>
      <c r="P332" s="207"/>
      <c r="Q332" s="207"/>
    </row>
    <row r="333" s="206" customFormat="1" spans="3:17">
      <c r="C333" s="121"/>
      <c r="D333" s="121"/>
      <c r="E333" s="121"/>
      <c r="F333" s="121"/>
      <c r="G333" s="121"/>
      <c r="H333" s="121"/>
      <c r="I333" s="121"/>
      <c r="J333" s="121"/>
      <c r="K333" s="121"/>
      <c r="L333" s="121"/>
      <c r="O333" s="207"/>
      <c r="P333" s="207"/>
      <c r="Q333" s="207"/>
    </row>
    <row r="334" s="206" customFormat="1" spans="3:17">
      <c r="C334" s="121"/>
      <c r="D334" s="121"/>
      <c r="E334" s="121"/>
      <c r="F334" s="121"/>
      <c r="G334" s="121"/>
      <c r="H334" s="121"/>
      <c r="I334" s="121"/>
      <c r="J334" s="121"/>
      <c r="K334" s="121"/>
      <c r="L334" s="121"/>
      <c r="O334" s="207"/>
      <c r="P334" s="207"/>
      <c r="Q334" s="207"/>
    </row>
    <row r="335" s="206" customFormat="1" spans="3:17">
      <c r="C335" s="121"/>
      <c r="D335" s="121"/>
      <c r="E335" s="121"/>
      <c r="F335" s="121"/>
      <c r="G335" s="121"/>
      <c r="H335" s="121"/>
      <c r="I335" s="121"/>
      <c r="J335" s="121"/>
      <c r="K335" s="121"/>
      <c r="L335" s="121"/>
      <c r="O335" s="207"/>
      <c r="P335" s="207"/>
      <c r="Q335" s="207"/>
    </row>
    <row r="336" s="206" customFormat="1" spans="3:17">
      <c r="C336" s="121"/>
      <c r="D336" s="121"/>
      <c r="E336" s="121"/>
      <c r="F336" s="121"/>
      <c r="G336" s="121"/>
      <c r="H336" s="121"/>
      <c r="I336" s="121"/>
      <c r="J336" s="121"/>
      <c r="K336" s="121"/>
      <c r="L336" s="121"/>
      <c r="O336" s="207"/>
      <c r="P336" s="207"/>
      <c r="Q336" s="207"/>
    </row>
    <row r="337" s="206" customFormat="1" spans="3:17">
      <c r="C337" s="121"/>
      <c r="D337" s="121"/>
      <c r="E337" s="121"/>
      <c r="F337" s="121"/>
      <c r="G337" s="121"/>
      <c r="H337" s="121"/>
      <c r="I337" s="121"/>
      <c r="J337" s="121"/>
      <c r="K337" s="121"/>
      <c r="L337" s="121"/>
      <c r="O337" s="207"/>
      <c r="P337" s="207"/>
      <c r="Q337" s="207"/>
    </row>
    <row r="338" s="206" customFormat="1" spans="3:17">
      <c r="C338" s="121"/>
      <c r="D338" s="121"/>
      <c r="E338" s="121"/>
      <c r="F338" s="121"/>
      <c r="G338" s="121"/>
      <c r="H338" s="121"/>
      <c r="I338" s="121"/>
      <c r="J338" s="121"/>
      <c r="K338" s="121"/>
      <c r="L338" s="121"/>
      <c r="O338" s="207"/>
      <c r="P338" s="207"/>
      <c r="Q338" s="207"/>
    </row>
    <row r="339" s="206" customFormat="1" spans="3:17">
      <c r="C339" s="121"/>
      <c r="D339" s="121"/>
      <c r="E339" s="121"/>
      <c r="F339" s="121"/>
      <c r="G339" s="121"/>
      <c r="H339" s="121"/>
      <c r="I339" s="121"/>
      <c r="J339" s="121"/>
      <c r="K339" s="121"/>
      <c r="L339" s="121"/>
      <c r="O339" s="207"/>
      <c r="P339" s="207"/>
      <c r="Q339" s="207"/>
    </row>
    <row r="340" s="206" customFormat="1" spans="3:17">
      <c r="C340" s="121"/>
      <c r="D340" s="121"/>
      <c r="E340" s="121"/>
      <c r="F340" s="121"/>
      <c r="G340" s="121"/>
      <c r="H340" s="121"/>
      <c r="I340" s="121"/>
      <c r="J340" s="121"/>
      <c r="K340" s="121"/>
      <c r="L340" s="121"/>
      <c r="O340" s="207"/>
      <c r="P340" s="207"/>
      <c r="Q340" s="207"/>
    </row>
    <row r="341" s="206" customFormat="1" spans="3:17">
      <c r="C341" s="121"/>
      <c r="D341" s="121"/>
      <c r="E341" s="121"/>
      <c r="F341" s="121"/>
      <c r="G341" s="121"/>
      <c r="H341" s="121"/>
      <c r="I341" s="121"/>
      <c r="J341" s="121"/>
      <c r="K341" s="121"/>
      <c r="L341" s="121"/>
      <c r="O341" s="207"/>
      <c r="P341" s="207"/>
      <c r="Q341" s="207"/>
    </row>
    <row r="342" s="206" customFormat="1" spans="3:17">
      <c r="C342" s="121"/>
      <c r="D342" s="121"/>
      <c r="E342" s="121"/>
      <c r="F342" s="121"/>
      <c r="G342" s="121"/>
      <c r="H342" s="121"/>
      <c r="I342" s="121"/>
      <c r="J342" s="121"/>
      <c r="K342" s="121"/>
      <c r="L342" s="121"/>
      <c r="O342" s="207"/>
      <c r="P342" s="207"/>
      <c r="Q342" s="207"/>
    </row>
    <row r="343" s="206" customFormat="1" spans="3:17">
      <c r="C343" s="121"/>
      <c r="D343" s="121"/>
      <c r="E343" s="121"/>
      <c r="F343" s="121"/>
      <c r="G343" s="121"/>
      <c r="H343" s="121"/>
      <c r="I343" s="121"/>
      <c r="J343" s="121"/>
      <c r="K343" s="121"/>
      <c r="L343" s="121"/>
      <c r="O343" s="207"/>
      <c r="P343" s="207"/>
      <c r="Q343" s="207"/>
    </row>
    <row r="344" s="206" customFormat="1" spans="3:17">
      <c r="C344" s="121"/>
      <c r="D344" s="121"/>
      <c r="E344" s="121"/>
      <c r="F344" s="121"/>
      <c r="G344" s="121"/>
      <c r="H344" s="121"/>
      <c r="I344" s="121"/>
      <c r="J344" s="121"/>
      <c r="K344" s="121"/>
      <c r="L344" s="121"/>
      <c r="O344" s="207"/>
      <c r="P344" s="207"/>
      <c r="Q344" s="207"/>
    </row>
    <row r="345" s="206" customFormat="1" spans="3:17">
      <c r="C345" s="121"/>
      <c r="D345" s="121"/>
      <c r="E345" s="121"/>
      <c r="F345" s="121"/>
      <c r="G345" s="121"/>
      <c r="H345" s="121"/>
      <c r="I345" s="121"/>
      <c r="J345" s="121"/>
      <c r="K345" s="121"/>
      <c r="L345" s="121"/>
      <c r="O345" s="207"/>
      <c r="P345" s="207"/>
      <c r="Q345" s="207"/>
    </row>
    <row r="346" s="206" customFormat="1" spans="3:17">
      <c r="C346" s="121"/>
      <c r="D346" s="121"/>
      <c r="E346" s="121"/>
      <c r="F346" s="121"/>
      <c r="G346" s="121"/>
      <c r="H346" s="121"/>
      <c r="I346" s="121"/>
      <c r="J346" s="121"/>
      <c r="K346" s="121"/>
      <c r="L346" s="121"/>
      <c r="O346" s="207"/>
      <c r="P346" s="207"/>
      <c r="Q346" s="207"/>
    </row>
    <row r="347" s="206" customFormat="1" spans="3:17">
      <c r="C347" s="121"/>
      <c r="D347" s="121"/>
      <c r="E347" s="121"/>
      <c r="F347" s="121"/>
      <c r="G347" s="121"/>
      <c r="H347" s="121"/>
      <c r="I347" s="121"/>
      <c r="J347" s="121"/>
      <c r="K347" s="121"/>
      <c r="L347" s="121"/>
      <c r="O347" s="207"/>
      <c r="P347" s="207"/>
      <c r="Q347" s="207"/>
    </row>
    <row r="348" s="206" customFormat="1" spans="3:17">
      <c r="C348" s="121"/>
      <c r="D348" s="121"/>
      <c r="E348" s="121"/>
      <c r="F348" s="121"/>
      <c r="G348" s="121"/>
      <c r="H348" s="121"/>
      <c r="I348" s="121"/>
      <c r="J348" s="121"/>
      <c r="K348" s="121"/>
      <c r="L348" s="121"/>
      <c r="O348" s="207"/>
      <c r="P348" s="207"/>
      <c r="Q348" s="207"/>
    </row>
    <row r="349" s="206" customFormat="1" spans="3:17">
      <c r="C349" s="121"/>
      <c r="D349" s="121"/>
      <c r="E349" s="121"/>
      <c r="F349" s="121"/>
      <c r="G349" s="121"/>
      <c r="H349" s="121"/>
      <c r="I349" s="121"/>
      <c r="J349" s="121"/>
      <c r="K349" s="121"/>
      <c r="L349" s="121"/>
      <c r="O349" s="207"/>
      <c r="P349" s="207"/>
      <c r="Q349" s="207"/>
    </row>
    <row r="350" s="206" customFormat="1" spans="3:17">
      <c r="C350" s="121"/>
      <c r="D350" s="121"/>
      <c r="E350" s="121"/>
      <c r="F350" s="121"/>
      <c r="G350" s="121"/>
      <c r="H350" s="121"/>
      <c r="I350" s="121"/>
      <c r="J350" s="121"/>
      <c r="K350" s="121"/>
      <c r="L350" s="121"/>
      <c r="O350" s="207"/>
      <c r="P350" s="207"/>
      <c r="Q350" s="207"/>
    </row>
    <row r="351" s="206" customFormat="1" spans="3:17">
      <c r="C351" s="121"/>
      <c r="D351" s="121"/>
      <c r="E351" s="121"/>
      <c r="F351" s="121"/>
      <c r="G351" s="121"/>
      <c r="H351" s="121"/>
      <c r="I351" s="121"/>
      <c r="J351" s="121"/>
      <c r="K351" s="121"/>
      <c r="L351" s="121"/>
      <c r="O351" s="207"/>
      <c r="P351" s="207"/>
      <c r="Q351" s="207"/>
    </row>
    <row r="352" s="206" customFormat="1" spans="3:17">
      <c r="C352" s="121"/>
      <c r="D352" s="121"/>
      <c r="E352" s="121"/>
      <c r="F352" s="121"/>
      <c r="G352" s="121"/>
      <c r="H352" s="121"/>
      <c r="I352" s="121"/>
      <c r="J352" s="121"/>
      <c r="K352" s="121"/>
      <c r="L352" s="121"/>
      <c r="O352" s="207"/>
      <c r="P352" s="207"/>
      <c r="Q352" s="207"/>
    </row>
    <row r="353" s="206" customFormat="1" spans="3:17">
      <c r="C353" s="121"/>
      <c r="D353" s="121"/>
      <c r="E353" s="121"/>
      <c r="F353" s="121"/>
      <c r="G353" s="121"/>
      <c r="H353" s="121"/>
      <c r="I353" s="121"/>
      <c r="J353" s="121"/>
      <c r="K353" s="121"/>
      <c r="L353" s="121"/>
      <c r="O353" s="207"/>
      <c r="P353" s="207"/>
      <c r="Q353" s="207"/>
    </row>
    <row r="354" s="206" customFormat="1" spans="3:17">
      <c r="C354" s="121"/>
      <c r="D354" s="121"/>
      <c r="E354" s="121"/>
      <c r="F354" s="121"/>
      <c r="G354" s="121"/>
      <c r="H354" s="121"/>
      <c r="I354" s="121"/>
      <c r="J354" s="121"/>
      <c r="K354" s="121"/>
      <c r="L354" s="121"/>
      <c r="O354" s="207"/>
      <c r="P354" s="207"/>
      <c r="Q354" s="207"/>
    </row>
    <row r="355" s="206" customFormat="1" spans="3:17">
      <c r="C355" s="121"/>
      <c r="D355" s="121"/>
      <c r="E355" s="121"/>
      <c r="F355" s="121"/>
      <c r="G355" s="121"/>
      <c r="H355" s="121"/>
      <c r="I355" s="121"/>
      <c r="J355" s="121"/>
      <c r="K355" s="121"/>
      <c r="L355" s="121"/>
      <c r="O355" s="207"/>
      <c r="P355" s="207"/>
      <c r="Q355" s="207"/>
    </row>
    <row r="356" s="206" customFormat="1" spans="3:17">
      <c r="C356" s="121"/>
      <c r="D356" s="121"/>
      <c r="E356" s="121"/>
      <c r="F356" s="121"/>
      <c r="G356" s="121"/>
      <c r="H356" s="121"/>
      <c r="I356" s="121"/>
      <c r="J356" s="121"/>
      <c r="K356" s="121"/>
      <c r="L356" s="121"/>
      <c r="O356" s="207"/>
      <c r="P356" s="207"/>
      <c r="Q356" s="207"/>
    </row>
    <row r="357" s="206" customFormat="1" spans="3:17">
      <c r="C357" s="121"/>
      <c r="D357" s="121"/>
      <c r="E357" s="121"/>
      <c r="F357" s="121"/>
      <c r="G357" s="121"/>
      <c r="H357" s="121"/>
      <c r="I357" s="121"/>
      <c r="J357" s="121"/>
      <c r="K357" s="121"/>
      <c r="L357" s="121"/>
      <c r="O357" s="207"/>
      <c r="P357" s="207"/>
      <c r="Q357" s="207"/>
    </row>
    <row r="358" s="206" customFormat="1" spans="3:17">
      <c r="C358" s="121"/>
      <c r="D358" s="121"/>
      <c r="E358" s="121"/>
      <c r="F358" s="121"/>
      <c r="G358" s="121"/>
      <c r="H358" s="121"/>
      <c r="I358" s="121"/>
      <c r="J358" s="121"/>
      <c r="K358" s="121"/>
      <c r="L358" s="121"/>
      <c r="O358" s="207"/>
      <c r="P358" s="207"/>
      <c r="Q358" s="207"/>
    </row>
    <row r="359" s="206" customFormat="1" spans="3:17">
      <c r="C359" s="121"/>
      <c r="D359" s="121"/>
      <c r="E359" s="121"/>
      <c r="F359" s="121"/>
      <c r="G359" s="121"/>
      <c r="H359" s="121"/>
      <c r="I359" s="121"/>
      <c r="J359" s="121"/>
      <c r="K359" s="121"/>
      <c r="L359" s="121"/>
      <c r="O359" s="207"/>
      <c r="P359" s="207"/>
      <c r="Q359" s="207"/>
    </row>
    <row r="360" s="206" customFormat="1" spans="3:17">
      <c r="C360" s="121"/>
      <c r="D360" s="121"/>
      <c r="E360" s="121"/>
      <c r="F360" s="121"/>
      <c r="G360" s="121"/>
      <c r="H360" s="121"/>
      <c r="I360" s="121"/>
      <c r="J360" s="121"/>
      <c r="K360" s="121"/>
      <c r="L360" s="121"/>
      <c r="O360" s="207"/>
      <c r="P360" s="207"/>
      <c r="Q360" s="207"/>
    </row>
    <row r="361" s="206" customFormat="1" spans="3:17">
      <c r="C361" s="121"/>
      <c r="D361" s="121"/>
      <c r="E361" s="121"/>
      <c r="F361" s="121"/>
      <c r="G361" s="121"/>
      <c r="H361" s="121"/>
      <c r="I361" s="121"/>
      <c r="J361" s="121"/>
      <c r="K361" s="121"/>
      <c r="L361" s="121"/>
      <c r="O361" s="207"/>
      <c r="P361" s="207"/>
      <c r="Q361" s="207"/>
    </row>
    <row r="362" s="206" customFormat="1" spans="3:17">
      <c r="C362" s="121"/>
      <c r="D362" s="121"/>
      <c r="E362" s="121"/>
      <c r="F362" s="121"/>
      <c r="G362" s="121"/>
      <c r="H362" s="121"/>
      <c r="I362" s="121"/>
      <c r="J362" s="121"/>
      <c r="K362" s="121"/>
      <c r="L362" s="121"/>
      <c r="O362" s="207"/>
      <c r="P362" s="207"/>
      <c r="Q362" s="207"/>
    </row>
    <row r="363" s="206" customFormat="1" spans="3:17">
      <c r="C363" s="121"/>
      <c r="D363" s="121"/>
      <c r="E363" s="121"/>
      <c r="F363" s="121"/>
      <c r="G363" s="121"/>
      <c r="H363" s="121"/>
      <c r="I363" s="121"/>
      <c r="J363" s="121"/>
      <c r="K363" s="121"/>
      <c r="L363" s="121"/>
      <c r="O363" s="207"/>
      <c r="P363" s="207"/>
      <c r="Q363" s="207"/>
    </row>
    <row r="364" s="206" customFormat="1" spans="3:17">
      <c r="C364" s="121"/>
      <c r="D364" s="121"/>
      <c r="E364" s="121"/>
      <c r="F364" s="121"/>
      <c r="G364" s="121"/>
      <c r="H364" s="121"/>
      <c r="I364" s="121"/>
      <c r="J364" s="121"/>
      <c r="K364" s="121"/>
      <c r="L364" s="121"/>
      <c r="O364" s="207"/>
      <c r="P364" s="207"/>
      <c r="Q364" s="207"/>
    </row>
    <row r="365" s="206" customFormat="1" spans="3:17">
      <c r="C365" s="121"/>
      <c r="D365" s="121"/>
      <c r="E365" s="121"/>
      <c r="F365" s="121"/>
      <c r="G365" s="121"/>
      <c r="H365" s="121"/>
      <c r="I365" s="121"/>
      <c r="J365" s="121"/>
      <c r="K365" s="121"/>
      <c r="L365" s="121"/>
      <c r="O365" s="207"/>
      <c r="P365" s="207"/>
      <c r="Q365" s="207"/>
    </row>
    <row r="366" s="206" customFormat="1" spans="3:17">
      <c r="C366" s="121"/>
      <c r="D366" s="121"/>
      <c r="E366" s="121"/>
      <c r="F366" s="121"/>
      <c r="G366" s="121"/>
      <c r="H366" s="121"/>
      <c r="I366" s="121"/>
      <c r="J366" s="121"/>
      <c r="K366" s="121"/>
      <c r="L366" s="121"/>
      <c r="O366" s="207"/>
      <c r="P366" s="207"/>
      <c r="Q366" s="207"/>
    </row>
    <row r="367" s="206" customFormat="1" spans="3:17">
      <c r="C367" s="121"/>
      <c r="D367" s="121"/>
      <c r="E367" s="121"/>
      <c r="F367" s="121"/>
      <c r="G367" s="121"/>
      <c r="H367" s="121"/>
      <c r="I367" s="121"/>
      <c r="J367" s="121"/>
      <c r="K367" s="121"/>
      <c r="L367" s="121"/>
      <c r="O367" s="207"/>
      <c r="P367" s="207"/>
      <c r="Q367" s="207"/>
    </row>
    <row r="368" s="206" customFormat="1" spans="3:17">
      <c r="C368" s="121"/>
      <c r="D368" s="121"/>
      <c r="E368" s="121"/>
      <c r="F368" s="121"/>
      <c r="G368" s="121"/>
      <c r="H368" s="121"/>
      <c r="I368" s="121"/>
      <c r="J368" s="121"/>
      <c r="K368" s="121"/>
      <c r="L368" s="121"/>
      <c r="O368" s="207"/>
      <c r="P368" s="207"/>
      <c r="Q368" s="207"/>
    </row>
    <row r="369" s="206" customFormat="1" spans="3:17">
      <c r="C369" s="121"/>
      <c r="D369" s="121"/>
      <c r="E369" s="121"/>
      <c r="F369" s="121"/>
      <c r="G369" s="121"/>
      <c r="H369" s="121"/>
      <c r="I369" s="121"/>
      <c r="J369" s="121"/>
      <c r="K369" s="121"/>
      <c r="L369" s="121"/>
      <c r="O369" s="207"/>
      <c r="P369" s="207"/>
      <c r="Q369" s="207"/>
    </row>
    <row r="370" s="206" customFormat="1" spans="3:17">
      <c r="C370" s="121"/>
      <c r="D370" s="121"/>
      <c r="E370" s="121"/>
      <c r="F370" s="121"/>
      <c r="G370" s="121"/>
      <c r="H370" s="121"/>
      <c r="I370" s="121"/>
      <c r="J370" s="121"/>
      <c r="K370" s="121"/>
      <c r="L370" s="121"/>
      <c r="O370" s="207"/>
      <c r="P370" s="207"/>
      <c r="Q370" s="207"/>
    </row>
    <row r="371" s="206" customFormat="1" spans="3:17">
      <c r="C371" s="121"/>
      <c r="D371" s="121"/>
      <c r="E371" s="121"/>
      <c r="F371" s="121"/>
      <c r="G371" s="121"/>
      <c r="H371" s="121"/>
      <c r="I371" s="121"/>
      <c r="J371" s="121"/>
      <c r="K371" s="121"/>
      <c r="L371" s="121"/>
      <c r="O371" s="207"/>
      <c r="P371" s="207"/>
      <c r="Q371" s="207"/>
    </row>
    <row r="372" s="206" customFormat="1" spans="3:17">
      <c r="C372" s="121"/>
      <c r="D372" s="121"/>
      <c r="E372" s="121"/>
      <c r="F372" s="121"/>
      <c r="G372" s="121"/>
      <c r="H372" s="121"/>
      <c r="I372" s="121"/>
      <c r="J372" s="121"/>
      <c r="K372" s="121"/>
      <c r="L372" s="121"/>
      <c r="O372" s="207"/>
      <c r="P372" s="207"/>
      <c r="Q372" s="207"/>
    </row>
    <row r="373" s="206" customFormat="1" spans="3:17">
      <c r="C373" s="121"/>
      <c r="D373" s="121"/>
      <c r="E373" s="121"/>
      <c r="F373" s="121"/>
      <c r="G373" s="121"/>
      <c r="H373" s="121"/>
      <c r="I373" s="121"/>
      <c r="J373" s="121"/>
      <c r="K373" s="121"/>
      <c r="L373" s="121"/>
      <c r="O373" s="207"/>
      <c r="P373" s="207"/>
      <c r="Q373" s="207"/>
    </row>
    <row r="374" s="206" customFormat="1" spans="3:17">
      <c r="C374" s="121"/>
      <c r="D374" s="121"/>
      <c r="E374" s="121"/>
      <c r="F374" s="121"/>
      <c r="G374" s="121"/>
      <c r="H374" s="121"/>
      <c r="I374" s="121"/>
      <c r="J374" s="121"/>
      <c r="K374" s="121"/>
      <c r="L374" s="121"/>
      <c r="O374" s="207"/>
      <c r="P374" s="207"/>
      <c r="Q374" s="207"/>
    </row>
    <row r="375" s="206" customFormat="1" spans="3:17">
      <c r="C375" s="121"/>
      <c r="D375" s="121"/>
      <c r="E375" s="121"/>
      <c r="F375" s="121"/>
      <c r="G375" s="121"/>
      <c r="H375" s="121"/>
      <c r="I375" s="121"/>
      <c r="J375" s="121"/>
      <c r="K375" s="121"/>
      <c r="L375" s="121"/>
      <c r="O375" s="207"/>
      <c r="P375" s="207"/>
      <c r="Q375" s="207"/>
    </row>
    <row r="376" s="206" customFormat="1" spans="3:17">
      <c r="C376" s="121"/>
      <c r="D376" s="121"/>
      <c r="E376" s="121"/>
      <c r="F376" s="121"/>
      <c r="G376" s="121"/>
      <c r="H376" s="121"/>
      <c r="I376" s="121"/>
      <c r="J376" s="121"/>
      <c r="K376" s="121"/>
      <c r="L376" s="121"/>
      <c r="O376" s="207"/>
      <c r="P376" s="207"/>
      <c r="Q376" s="207"/>
    </row>
    <row r="377" s="206" customFormat="1" spans="3:17">
      <c r="C377" s="121"/>
      <c r="D377" s="121"/>
      <c r="E377" s="121"/>
      <c r="F377" s="121"/>
      <c r="G377" s="121"/>
      <c r="H377" s="121"/>
      <c r="I377" s="121"/>
      <c r="J377" s="121"/>
      <c r="K377" s="121"/>
      <c r="L377" s="121"/>
      <c r="O377" s="207"/>
      <c r="P377" s="207"/>
      <c r="Q377" s="207"/>
    </row>
    <row r="378" s="206" customFormat="1" spans="3:17">
      <c r="C378" s="121"/>
      <c r="D378" s="121"/>
      <c r="E378" s="121"/>
      <c r="F378" s="121"/>
      <c r="G378" s="121"/>
      <c r="H378" s="121"/>
      <c r="I378" s="121"/>
      <c r="J378" s="121"/>
      <c r="K378" s="121"/>
      <c r="L378" s="121"/>
      <c r="O378" s="207"/>
      <c r="P378" s="207"/>
      <c r="Q378" s="207"/>
    </row>
    <row r="379" s="206" customFormat="1" spans="3:17">
      <c r="C379" s="121"/>
      <c r="D379" s="121"/>
      <c r="E379" s="121"/>
      <c r="F379" s="121"/>
      <c r="G379" s="121"/>
      <c r="H379" s="121"/>
      <c r="I379" s="121"/>
      <c r="J379" s="121"/>
      <c r="K379" s="121"/>
      <c r="L379" s="121"/>
      <c r="O379" s="207"/>
      <c r="P379" s="207"/>
      <c r="Q379" s="207"/>
    </row>
    <row r="380" s="206" customFormat="1" spans="3:17">
      <c r="C380" s="121"/>
      <c r="D380" s="121"/>
      <c r="E380" s="121"/>
      <c r="F380" s="121"/>
      <c r="G380" s="121"/>
      <c r="H380" s="121"/>
      <c r="I380" s="121"/>
      <c r="J380" s="121"/>
      <c r="K380" s="121"/>
      <c r="L380" s="121"/>
      <c r="O380" s="207"/>
      <c r="P380" s="207"/>
      <c r="Q380" s="207"/>
    </row>
    <row r="381" s="206" customFormat="1" spans="3:17">
      <c r="C381" s="121"/>
      <c r="D381" s="121"/>
      <c r="E381" s="121"/>
      <c r="F381" s="121"/>
      <c r="G381" s="121"/>
      <c r="H381" s="121"/>
      <c r="I381" s="121"/>
      <c r="J381" s="121"/>
      <c r="K381" s="121"/>
      <c r="L381" s="121"/>
      <c r="O381" s="207"/>
      <c r="P381" s="207"/>
      <c r="Q381" s="207"/>
    </row>
    <row r="382" s="206" customFormat="1" spans="3:17">
      <c r="C382" s="121"/>
      <c r="D382" s="121"/>
      <c r="E382" s="121"/>
      <c r="F382" s="121"/>
      <c r="G382" s="121"/>
      <c r="H382" s="121"/>
      <c r="I382" s="121"/>
      <c r="J382" s="121"/>
      <c r="K382" s="121"/>
      <c r="L382" s="121"/>
      <c r="O382" s="207"/>
      <c r="P382" s="207"/>
      <c r="Q382" s="207"/>
    </row>
    <row r="383" s="206" customFormat="1" spans="3:17">
      <c r="C383" s="121"/>
      <c r="D383" s="121"/>
      <c r="E383" s="121"/>
      <c r="F383" s="121"/>
      <c r="G383" s="121"/>
      <c r="H383" s="121"/>
      <c r="I383" s="121"/>
      <c r="J383" s="121"/>
      <c r="K383" s="121"/>
      <c r="L383" s="121"/>
      <c r="O383" s="207"/>
      <c r="P383" s="207"/>
      <c r="Q383" s="207"/>
    </row>
    <row r="384" s="206" customFormat="1" spans="3:17">
      <c r="C384" s="121"/>
      <c r="D384" s="121"/>
      <c r="E384" s="121"/>
      <c r="F384" s="121"/>
      <c r="G384" s="121"/>
      <c r="H384" s="121"/>
      <c r="I384" s="121"/>
      <c r="J384" s="121"/>
      <c r="K384" s="121"/>
      <c r="L384" s="121"/>
      <c r="O384" s="207"/>
      <c r="P384" s="207"/>
      <c r="Q384" s="207"/>
    </row>
    <row r="385" s="206" customFormat="1" spans="3:17">
      <c r="C385" s="121"/>
      <c r="D385" s="121"/>
      <c r="E385" s="121"/>
      <c r="F385" s="121"/>
      <c r="G385" s="121"/>
      <c r="H385" s="121"/>
      <c r="I385" s="121"/>
      <c r="J385" s="121"/>
      <c r="K385" s="121"/>
      <c r="L385" s="121"/>
      <c r="O385" s="207"/>
      <c r="P385" s="207"/>
      <c r="Q385" s="207"/>
    </row>
    <row r="386" s="206" customFormat="1" spans="3:17">
      <c r="C386" s="121"/>
      <c r="D386" s="121"/>
      <c r="E386" s="121"/>
      <c r="F386" s="121"/>
      <c r="G386" s="121"/>
      <c r="H386" s="121"/>
      <c r="I386" s="121"/>
      <c r="J386" s="121"/>
      <c r="K386" s="121"/>
      <c r="L386" s="121"/>
      <c r="O386" s="207"/>
      <c r="P386" s="207"/>
      <c r="Q386" s="207"/>
    </row>
    <row r="387" s="206" customFormat="1" spans="3:17">
      <c r="C387" s="121"/>
      <c r="D387" s="121"/>
      <c r="E387" s="121"/>
      <c r="F387" s="121"/>
      <c r="G387" s="121"/>
      <c r="H387" s="121"/>
      <c r="I387" s="121"/>
      <c r="J387" s="121"/>
      <c r="K387" s="121"/>
      <c r="L387" s="121"/>
      <c r="O387" s="207"/>
      <c r="P387" s="207"/>
      <c r="Q387" s="207"/>
    </row>
    <row r="388" s="206" customFormat="1" spans="3:17">
      <c r="C388" s="121"/>
      <c r="D388" s="121"/>
      <c r="E388" s="121"/>
      <c r="F388" s="121"/>
      <c r="G388" s="121"/>
      <c r="H388" s="121"/>
      <c r="I388" s="121"/>
      <c r="J388" s="121"/>
      <c r="K388" s="121"/>
      <c r="L388" s="121"/>
      <c r="O388" s="207"/>
      <c r="P388" s="207"/>
      <c r="Q388" s="207"/>
    </row>
    <row r="389" s="206" customFormat="1" spans="3:17">
      <c r="C389" s="121"/>
      <c r="D389" s="121"/>
      <c r="E389" s="121"/>
      <c r="F389" s="121"/>
      <c r="G389" s="121"/>
      <c r="H389" s="121"/>
      <c r="I389" s="121"/>
      <c r="J389" s="121"/>
      <c r="K389" s="121"/>
      <c r="L389" s="121"/>
      <c r="O389" s="207"/>
      <c r="P389" s="207"/>
      <c r="Q389" s="207"/>
    </row>
    <row r="390" s="206" customFormat="1" spans="3:17">
      <c r="C390" s="121"/>
      <c r="D390" s="121"/>
      <c r="E390" s="121"/>
      <c r="F390" s="121"/>
      <c r="G390" s="121"/>
      <c r="H390" s="121"/>
      <c r="I390" s="121"/>
      <c r="J390" s="121"/>
      <c r="K390" s="121"/>
      <c r="L390" s="121"/>
      <c r="O390" s="207"/>
      <c r="P390" s="207"/>
      <c r="Q390" s="207"/>
    </row>
    <row r="391" s="206" customFormat="1" spans="3:17">
      <c r="C391" s="121"/>
      <c r="D391" s="121"/>
      <c r="E391" s="121"/>
      <c r="F391" s="121"/>
      <c r="G391" s="121"/>
      <c r="H391" s="121"/>
      <c r="I391" s="121"/>
      <c r="J391" s="121"/>
      <c r="K391" s="121"/>
      <c r="L391" s="121"/>
      <c r="O391" s="207"/>
      <c r="P391" s="207"/>
      <c r="Q391" s="207"/>
    </row>
    <row r="392" s="206" customFormat="1" spans="3:17">
      <c r="C392" s="121"/>
      <c r="D392" s="121"/>
      <c r="E392" s="121"/>
      <c r="F392" s="121"/>
      <c r="G392" s="121"/>
      <c r="H392" s="121"/>
      <c r="I392" s="121"/>
      <c r="J392" s="121"/>
      <c r="K392" s="121"/>
      <c r="L392" s="121"/>
      <c r="O392" s="207"/>
      <c r="P392" s="207"/>
      <c r="Q392" s="207"/>
    </row>
    <row r="393" s="206" customFormat="1" spans="3:17">
      <c r="C393" s="121"/>
      <c r="D393" s="121"/>
      <c r="E393" s="121"/>
      <c r="F393" s="121"/>
      <c r="G393" s="121"/>
      <c r="H393" s="121"/>
      <c r="I393" s="121"/>
      <c r="J393" s="121"/>
      <c r="K393" s="121"/>
      <c r="L393" s="121"/>
      <c r="O393" s="207"/>
      <c r="P393" s="207"/>
      <c r="Q393" s="207"/>
    </row>
    <row r="394" s="206" customFormat="1" spans="3:17">
      <c r="C394" s="121"/>
      <c r="D394" s="121"/>
      <c r="E394" s="121"/>
      <c r="F394" s="121"/>
      <c r="G394" s="121"/>
      <c r="H394" s="121"/>
      <c r="I394" s="121"/>
      <c r="J394" s="121"/>
      <c r="K394" s="121"/>
      <c r="L394" s="121"/>
      <c r="O394" s="207"/>
      <c r="P394" s="207"/>
      <c r="Q394" s="207"/>
    </row>
    <row r="395" s="206" customFormat="1" spans="3:17">
      <c r="C395" s="121"/>
      <c r="D395" s="121"/>
      <c r="E395" s="121"/>
      <c r="F395" s="121"/>
      <c r="G395" s="121"/>
      <c r="H395" s="121"/>
      <c r="I395" s="121"/>
      <c r="J395" s="121"/>
      <c r="K395" s="121"/>
      <c r="L395" s="121"/>
      <c r="O395" s="207"/>
      <c r="P395" s="207"/>
      <c r="Q395" s="207"/>
    </row>
    <row r="396" s="206" customFormat="1" spans="3:17">
      <c r="C396" s="121"/>
      <c r="D396" s="121"/>
      <c r="E396" s="121"/>
      <c r="F396" s="121"/>
      <c r="G396" s="121"/>
      <c r="H396" s="121"/>
      <c r="I396" s="121"/>
      <c r="J396" s="121"/>
      <c r="K396" s="121"/>
      <c r="L396" s="121"/>
      <c r="O396" s="207"/>
      <c r="P396" s="207"/>
      <c r="Q396" s="207"/>
    </row>
    <row r="397" s="206" customFormat="1" spans="3:17">
      <c r="C397" s="121"/>
      <c r="D397" s="121"/>
      <c r="E397" s="121"/>
      <c r="F397" s="121"/>
      <c r="G397" s="121"/>
      <c r="H397" s="121"/>
      <c r="I397" s="121"/>
      <c r="J397" s="121"/>
      <c r="K397" s="121"/>
      <c r="L397" s="121"/>
      <c r="O397" s="207"/>
      <c r="P397" s="207"/>
      <c r="Q397" s="207"/>
    </row>
    <row r="398" s="206" customFormat="1" spans="3:17">
      <c r="C398" s="121"/>
      <c r="D398" s="121"/>
      <c r="E398" s="121"/>
      <c r="F398" s="121"/>
      <c r="G398" s="121"/>
      <c r="H398" s="121"/>
      <c r="I398" s="121"/>
      <c r="J398" s="121"/>
      <c r="K398" s="121"/>
      <c r="L398" s="121"/>
      <c r="O398" s="207"/>
      <c r="P398" s="207"/>
      <c r="Q398" s="207"/>
    </row>
    <row r="399" s="206" customFormat="1" spans="3:17">
      <c r="C399" s="121"/>
      <c r="D399" s="121"/>
      <c r="E399" s="121"/>
      <c r="F399" s="121"/>
      <c r="G399" s="121"/>
      <c r="H399" s="121"/>
      <c r="I399" s="121"/>
      <c r="J399" s="121"/>
      <c r="K399" s="121"/>
      <c r="L399" s="121"/>
      <c r="O399" s="207"/>
      <c r="P399" s="207"/>
      <c r="Q399" s="207"/>
    </row>
    <row r="400" s="206" customFormat="1" spans="3:17">
      <c r="C400" s="121"/>
      <c r="D400" s="121"/>
      <c r="E400" s="121"/>
      <c r="F400" s="121"/>
      <c r="G400" s="121"/>
      <c r="H400" s="121"/>
      <c r="I400" s="121"/>
      <c r="J400" s="121"/>
      <c r="K400" s="121"/>
      <c r="L400" s="121"/>
      <c r="O400" s="207"/>
      <c r="P400" s="207"/>
      <c r="Q400" s="207"/>
    </row>
    <row r="401" s="206" customFormat="1" spans="3:17">
      <c r="C401" s="121"/>
      <c r="D401" s="121"/>
      <c r="E401" s="121"/>
      <c r="F401" s="121"/>
      <c r="G401" s="121"/>
      <c r="H401" s="121"/>
      <c r="I401" s="121"/>
      <c r="J401" s="121"/>
      <c r="K401" s="121"/>
      <c r="L401" s="121"/>
      <c r="O401" s="207"/>
      <c r="P401" s="207"/>
      <c r="Q401" s="207"/>
    </row>
    <row r="402" s="206" customFormat="1" spans="3:17">
      <c r="C402" s="121"/>
      <c r="D402" s="121"/>
      <c r="E402" s="121"/>
      <c r="F402" s="121"/>
      <c r="G402" s="121"/>
      <c r="H402" s="121"/>
      <c r="I402" s="121"/>
      <c r="J402" s="121"/>
      <c r="K402" s="121"/>
      <c r="L402" s="121"/>
      <c r="O402" s="207"/>
      <c r="P402" s="207"/>
      <c r="Q402" s="207"/>
    </row>
    <row r="403" s="206" customFormat="1" spans="3:17">
      <c r="C403" s="121"/>
      <c r="D403" s="121"/>
      <c r="E403" s="121"/>
      <c r="F403" s="121"/>
      <c r="G403" s="121"/>
      <c r="H403" s="121"/>
      <c r="I403" s="121"/>
      <c r="J403" s="121"/>
      <c r="K403" s="121"/>
      <c r="L403" s="121"/>
      <c r="O403" s="207"/>
      <c r="P403" s="207"/>
      <c r="Q403" s="207"/>
    </row>
    <row r="404" s="206" customFormat="1" spans="3:17">
      <c r="C404" s="121"/>
      <c r="D404" s="121"/>
      <c r="E404" s="121"/>
      <c r="F404" s="121"/>
      <c r="G404" s="121"/>
      <c r="H404" s="121"/>
      <c r="I404" s="121"/>
      <c r="J404" s="121"/>
      <c r="K404" s="121"/>
      <c r="L404" s="121"/>
      <c r="O404" s="207"/>
      <c r="P404" s="207"/>
      <c r="Q404" s="207"/>
    </row>
    <row r="405" s="206" customFormat="1" spans="3:17">
      <c r="C405" s="121"/>
      <c r="D405" s="121"/>
      <c r="E405" s="121"/>
      <c r="F405" s="121"/>
      <c r="G405" s="121"/>
      <c r="H405" s="121"/>
      <c r="I405" s="121"/>
      <c r="J405" s="121"/>
      <c r="K405" s="121"/>
      <c r="L405" s="121"/>
      <c r="O405" s="207"/>
      <c r="P405" s="207"/>
      <c r="Q405" s="207"/>
    </row>
    <row r="406" s="206" customFormat="1" spans="3:17">
      <c r="C406" s="121"/>
      <c r="D406" s="121"/>
      <c r="E406" s="121"/>
      <c r="F406" s="121"/>
      <c r="G406" s="121"/>
      <c r="H406" s="121"/>
      <c r="I406" s="121"/>
      <c r="J406" s="121"/>
      <c r="K406" s="121"/>
      <c r="L406" s="121"/>
      <c r="O406" s="207"/>
      <c r="P406" s="207"/>
      <c r="Q406" s="207"/>
    </row>
    <row r="407" s="206" customFormat="1" spans="3:17">
      <c r="C407" s="121"/>
      <c r="D407" s="121"/>
      <c r="E407" s="121"/>
      <c r="F407" s="121"/>
      <c r="G407" s="121"/>
      <c r="H407" s="121"/>
      <c r="I407" s="121"/>
      <c r="J407" s="121"/>
      <c r="K407" s="121"/>
      <c r="L407" s="121"/>
      <c r="O407" s="207"/>
      <c r="P407" s="207"/>
      <c r="Q407" s="207"/>
    </row>
    <row r="408" s="206" customFormat="1" spans="3:17">
      <c r="C408" s="121"/>
      <c r="D408" s="121"/>
      <c r="E408" s="121"/>
      <c r="F408" s="121"/>
      <c r="G408" s="121"/>
      <c r="H408" s="121"/>
      <c r="I408" s="121"/>
      <c r="J408" s="121"/>
      <c r="K408" s="121"/>
      <c r="L408" s="121"/>
      <c r="O408" s="207"/>
      <c r="P408" s="207"/>
      <c r="Q408" s="207"/>
    </row>
    <row r="409" s="206" customFormat="1" spans="3:17">
      <c r="C409" s="121"/>
      <c r="D409" s="121"/>
      <c r="E409" s="121"/>
      <c r="F409" s="121"/>
      <c r="G409" s="121"/>
      <c r="H409" s="121"/>
      <c r="I409" s="121"/>
      <c r="J409" s="121"/>
      <c r="K409" s="121"/>
      <c r="L409" s="121"/>
      <c r="O409" s="207"/>
      <c r="P409" s="207"/>
      <c r="Q409" s="207"/>
    </row>
    <row r="410" s="206" customFormat="1" spans="3:17">
      <c r="C410" s="121"/>
      <c r="D410" s="121"/>
      <c r="E410" s="121"/>
      <c r="F410" s="121"/>
      <c r="G410" s="121"/>
      <c r="H410" s="121"/>
      <c r="I410" s="121"/>
      <c r="J410" s="121"/>
      <c r="K410" s="121"/>
      <c r="L410" s="121"/>
      <c r="O410" s="207"/>
      <c r="P410" s="207"/>
      <c r="Q410" s="207"/>
    </row>
    <row r="411" s="206" customFormat="1" spans="3:17">
      <c r="C411" s="121"/>
      <c r="D411" s="121"/>
      <c r="E411" s="121"/>
      <c r="F411" s="121"/>
      <c r="G411" s="121"/>
      <c r="H411" s="121"/>
      <c r="I411" s="121"/>
      <c r="J411" s="121"/>
      <c r="K411" s="121"/>
      <c r="L411" s="121"/>
      <c r="O411" s="207"/>
      <c r="P411" s="207"/>
      <c r="Q411" s="207"/>
    </row>
    <row r="412" s="206" customFormat="1" spans="3:17">
      <c r="C412" s="121"/>
      <c r="D412" s="121"/>
      <c r="E412" s="121"/>
      <c r="F412" s="121"/>
      <c r="G412" s="121"/>
      <c r="H412" s="121"/>
      <c r="I412" s="121"/>
      <c r="J412" s="121"/>
      <c r="K412" s="121"/>
      <c r="L412" s="121"/>
      <c r="O412" s="207"/>
      <c r="P412" s="207"/>
      <c r="Q412" s="207"/>
    </row>
    <row r="413" s="206" customFormat="1" spans="3:17">
      <c r="C413" s="121"/>
      <c r="D413" s="121"/>
      <c r="E413" s="121"/>
      <c r="F413" s="121"/>
      <c r="G413" s="121"/>
      <c r="H413" s="121"/>
      <c r="I413" s="121"/>
      <c r="J413" s="121"/>
      <c r="K413" s="121"/>
      <c r="L413" s="121"/>
      <c r="O413" s="207"/>
      <c r="P413" s="207"/>
      <c r="Q413" s="207"/>
    </row>
    <row r="414" s="206" customFormat="1" spans="3:17">
      <c r="C414" s="121"/>
      <c r="D414" s="121"/>
      <c r="E414" s="121"/>
      <c r="F414" s="121"/>
      <c r="G414" s="121"/>
      <c r="H414" s="121"/>
      <c r="I414" s="121"/>
      <c r="J414" s="121"/>
      <c r="K414" s="121"/>
      <c r="L414" s="121"/>
      <c r="O414" s="207"/>
      <c r="P414" s="207"/>
      <c r="Q414" s="207"/>
    </row>
    <row r="415" s="206" customFormat="1" spans="3:17">
      <c r="C415" s="121"/>
      <c r="D415" s="121"/>
      <c r="E415" s="121"/>
      <c r="F415" s="121"/>
      <c r="G415" s="121"/>
      <c r="H415" s="121"/>
      <c r="I415" s="121"/>
      <c r="J415" s="121"/>
      <c r="K415" s="121"/>
      <c r="L415" s="121"/>
      <c r="O415" s="207"/>
      <c r="P415" s="207"/>
      <c r="Q415" s="207"/>
    </row>
    <row r="416" s="206" customFormat="1" spans="3:17">
      <c r="C416" s="121"/>
      <c r="D416" s="121"/>
      <c r="E416" s="121"/>
      <c r="F416" s="121"/>
      <c r="G416" s="121"/>
      <c r="H416" s="121"/>
      <c r="I416" s="121"/>
      <c r="J416" s="121"/>
      <c r="K416" s="121"/>
      <c r="L416" s="121"/>
      <c r="O416" s="207"/>
      <c r="P416" s="207"/>
      <c r="Q416" s="207"/>
    </row>
    <row r="417" s="206" customFormat="1" spans="3:17">
      <c r="C417" s="121"/>
      <c r="D417" s="121"/>
      <c r="E417" s="121"/>
      <c r="F417" s="121"/>
      <c r="G417" s="121"/>
      <c r="H417" s="121"/>
      <c r="I417" s="121"/>
      <c r="J417" s="121"/>
      <c r="K417" s="121"/>
      <c r="L417" s="121"/>
      <c r="O417" s="207"/>
      <c r="P417" s="207"/>
      <c r="Q417" s="207"/>
    </row>
    <row r="418" s="206" customFormat="1" spans="3:17">
      <c r="C418" s="121"/>
      <c r="D418" s="121"/>
      <c r="E418" s="121"/>
      <c r="F418" s="121"/>
      <c r="G418" s="121"/>
      <c r="H418" s="121"/>
      <c r="I418" s="121"/>
      <c r="J418" s="121"/>
      <c r="K418" s="121"/>
      <c r="L418" s="121"/>
      <c r="O418" s="207"/>
      <c r="P418" s="207"/>
      <c r="Q418" s="207"/>
    </row>
    <row r="419" s="206" customFormat="1" spans="3:17">
      <c r="C419" s="121"/>
      <c r="D419" s="121"/>
      <c r="E419" s="121"/>
      <c r="F419" s="121"/>
      <c r="G419" s="121"/>
      <c r="H419" s="121"/>
      <c r="I419" s="121"/>
      <c r="J419" s="121"/>
      <c r="K419" s="121"/>
      <c r="L419" s="121"/>
      <c r="O419" s="207"/>
      <c r="P419" s="207"/>
      <c r="Q419" s="207"/>
    </row>
    <row r="420" s="206" customFormat="1" spans="3:17">
      <c r="C420" s="121"/>
      <c r="D420" s="121"/>
      <c r="E420" s="121"/>
      <c r="F420" s="121"/>
      <c r="G420" s="121"/>
      <c r="H420" s="121"/>
      <c r="I420" s="121"/>
      <c r="J420" s="121"/>
      <c r="K420" s="121"/>
      <c r="L420" s="121"/>
      <c r="O420" s="207"/>
      <c r="P420" s="207"/>
      <c r="Q420" s="207"/>
    </row>
    <row r="421" s="206" customFormat="1" spans="3:17">
      <c r="C421" s="121"/>
      <c r="D421" s="121"/>
      <c r="E421" s="121"/>
      <c r="F421" s="121"/>
      <c r="G421" s="121"/>
      <c r="H421" s="121"/>
      <c r="I421" s="121"/>
      <c r="J421" s="121"/>
      <c r="K421" s="121"/>
      <c r="L421" s="121"/>
      <c r="O421" s="207"/>
      <c r="P421" s="207"/>
      <c r="Q421" s="207"/>
    </row>
    <row r="422" s="206" customFormat="1" spans="3:17">
      <c r="C422" s="121"/>
      <c r="D422" s="121"/>
      <c r="E422" s="121"/>
      <c r="F422" s="121"/>
      <c r="G422" s="121"/>
      <c r="H422" s="121"/>
      <c r="I422" s="121"/>
      <c r="J422" s="121"/>
      <c r="K422" s="121"/>
      <c r="L422" s="121"/>
      <c r="O422" s="207"/>
      <c r="P422" s="207"/>
      <c r="Q422" s="207"/>
    </row>
    <row r="423" s="206" customFormat="1" spans="3:17">
      <c r="C423" s="121"/>
      <c r="D423" s="121"/>
      <c r="E423" s="121"/>
      <c r="F423" s="121"/>
      <c r="G423" s="121"/>
      <c r="H423" s="121"/>
      <c r="I423" s="121"/>
      <c r="J423" s="121"/>
      <c r="K423" s="121"/>
      <c r="L423" s="121"/>
      <c r="O423" s="207"/>
      <c r="P423" s="207"/>
      <c r="Q423" s="207"/>
    </row>
    <row r="424" s="206" customFormat="1" spans="3:17">
      <c r="C424" s="121"/>
      <c r="D424" s="121"/>
      <c r="E424" s="121"/>
      <c r="F424" s="121"/>
      <c r="G424" s="121"/>
      <c r="H424" s="121"/>
      <c r="I424" s="121"/>
      <c r="J424" s="121"/>
      <c r="K424" s="121"/>
      <c r="L424" s="121"/>
      <c r="O424" s="207"/>
      <c r="P424" s="207"/>
      <c r="Q424" s="207"/>
    </row>
    <row r="425" s="206" customFormat="1" spans="3:17">
      <c r="C425" s="121"/>
      <c r="D425" s="121"/>
      <c r="E425" s="121"/>
      <c r="F425" s="121"/>
      <c r="G425" s="121"/>
      <c r="H425" s="121"/>
      <c r="I425" s="121"/>
      <c r="J425" s="121"/>
      <c r="K425" s="121"/>
      <c r="L425" s="121"/>
      <c r="O425" s="207"/>
      <c r="P425" s="207"/>
      <c r="Q425" s="207"/>
    </row>
    <row r="426" s="206" customFormat="1" spans="3:17">
      <c r="C426" s="121"/>
      <c r="D426" s="121"/>
      <c r="E426" s="121"/>
      <c r="F426" s="121"/>
      <c r="G426" s="121"/>
      <c r="H426" s="121"/>
      <c r="I426" s="121"/>
      <c r="J426" s="121"/>
      <c r="K426" s="121"/>
      <c r="L426" s="121"/>
      <c r="O426" s="207"/>
      <c r="P426" s="207"/>
      <c r="Q426" s="207"/>
    </row>
    <row r="427" s="206" customFormat="1" spans="3:17">
      <c r="C427" s="121"/>
      <c r="D427" s="121"/>
      <c r="E427" s="121"/>
      <c r="F427" s="121"/>
      <c r="G427" s="121"/>
      <c r="H427" s="121"/>
      <c r="I427" s="121"/>
      <c r="J427" s="121"/>
      <c r="K427" s="121"/>
      <c r="L427" s="121"/>
      <c r="O427" s="207"/>
      <c r="P427" s="207"/>
      <c r="Q427" s="207"/>
    </row>
    <row r="428" s="206" customFormat="1" spans="3:17">
      <c r="C428" s="121"/>
      <c r="D428" s="121"/>
      <c r="E428" s="121"/>
      <c r="F428" s="121"/>
      <c r="G428" s="121"/>
      <c r="H428" s="121"/>
      <c r="I428" s="121"/>
      <c r="J428" s="121"/>
      <c r="K428" s="121"/>
      <c r="L428" s="121"/>
      <c r="O428" s="207"/>
      <c r="P428" s="207"/>
      <c r="Q428" s="207"/>
    </row>
    <row r="429" s="206" customFormat="1" spans="3:17">
      <c r="C429" s="121"/>
      <c r="D429" s="121"/>
      <c r="E429" s="121"/>
      <c r="F429" s="121"/>
      <c r="G429" s="121"/>
      <c r="H429" s="121"/>
      <c r="I429" s="121"/>
      <c r="J429" s="121"/>
      <c r="K429" s="121"/>
      <c r="L429" s="121"/>
      <c r="O429" s="207"/>
      <c r="P429" s="207"/>
      <c r="Q429" s="207"/>
    </row>
    <row r="430" s="206" customFormat="1" spans="3:17">
      <c r="C430" s="121"/>
      <c r="D430" s="121"/>
      <c r="E430" s="121"/>
      <c r="F430" s="121"/>
      <c r="G430" s="121"/>
      <c r="H430" s="121"/>
      <c r="I430" s="121"/>
      <c r="J430" s="121"/>
      <c r="K430" s="121"/>
      <c r="L430" s="121"/>
      <c r="O430" s="207"/>
      <c r="P430" s="207"/>
      <c r="Q430" s="207"/>
    </row>
    <row r="431" s="206" customFormat="1" spans="3:17">
      <c r="C431" s="121"/>
      <c r="D431" s="121"/>
      <c r="E431" s="121"/>
      <c r="F431" s="121"/>
      <c r="G431" s="121"/>
      <c r="H431" s="121"/>
      <c r="I431" s="121"/>
      <c r="J431" s="121"/>
      <c r="K431" s="121"/>
      <c r="L431" s="121"/>
      <c r="O431" s="207"/>
      <c r="P431" s="207"/>
      <c r="Q431" s="207"/>
    </row>
    <row r="432" s="206" customFormat="1" spans="3:17">
      <c r="C432" s="121"/>
      <c r="D432" s="121"/>
      <c r="E432" s="121"/>
      <c r="F432" s="121"/>
      <c r="G432" s="121"/>
      <c r="H432" s="121"/>
      <c r="I432" s="121"/>
      <c r="J432" s="121"/>
      <c r="K432" s="121"/>
      <c r="L432" s="121"/>
      <c r="O432" s="207"/>
      <c r="P432" s="207"/>
      <c r="Q432" s="207"/>
    </row>
    <row r="433" s="206" customFormat="1" spans="3:17">
      <c r="C433" s="121"/>
      <c r="D433" s="121"/>
      <c r="E433" s="121"/>
      <c r="F433" s="121"/>
      <c r="G433" s="121"/>
      <c r="H433" s="121"/>
      <c r="I433" s="121"/>
      <c r="J433" s="121"/>
      <c r="K433" s="121"/>
      <c r="L433" s="121"/>
      <c r="O433" s="207"/>
      <c r="P433" s="207"/>
      <c r="Q433" s="207"/>
    </row>
    <row r="434" s="206" customFormat="1" spans="3:17">
      <c r="C434" s="121"/>
      <c r="D434" s="121"/>
      <c r="E434" s="121"/>
      <c r="F434" s="121"/>
      <c r="G434" s="121"/>
      <c r="H434" s="121"/>
      <c r="I434" s="121"/>
      <c r="J434" s="121"/>
      <c r="K434" s="121"/>
      <c r="L434" s="121"/>
      <c r="O434" s="207"/>
      <c r="P434" s="207"/>
      <c r="Q434" s="207"/>
    </row>
    <row r="435" s="206" customFormat="1" spans="3:17">
      <c r="C435" s="121"/>
      <c r="D435" s="121"/>
      <c r="E435" s="121"/>
      <c r="F435" s="121"/>
      <c r="G435" s="121"/>
      <c r="H435" s="121"/>
      <c r="I435" s="121"/>
      <c r="J435" s="121"/>
      <c r="K435" s="121"/>
      <c r="L435" s="121"/>
      <c r="O435" s="207"/>
      <c r="P435" s="207"/>
      <c r="Q435" s="207"/>
    </row>
    <row r="436" s="206" customFormat="1" spans="3:17">
      <c r="C436" s="121"/>
      <c r="D436" s="121"/>
      <c r="E436" s="121"/>
      <c r="F436" s="121"/>
      <c r="G436" s="121"/>
      <c r="H436" s="121"/>
      <c r="I436" s="121"/>
      <c r="J436" s="121"/>
      <c r="K436" s="121"/>
      <c r="L436" s="121"/>
      <c r="O436" s="207"/>
      <c r="P436" s="207"/>
      <c r="Q436" s="207"/>
    </row>
    <row r="437" s="206" customFormat="1" spans="3:17">
      <c r="C437" s="121"/>
      <c r="D437" s="121"/>
      <c r="E437" s="121"/>
      <c r="F437" s="121"/>
      <c r="G437" s="121"/>
      <c r="H437" s="121"/>
      <c r="I437" s="121"/>
      <c r="J437" s="121"/>
      <c r="K437" s="121"/>
      <c r="L437" s="121"/>
      <c r="O437" s="207"/>
      <c r="P437" s="207"/>
      <c r="Q437" s="207"/>
    </row>
    <row r="438" s="206" customFormat="1" spans="3:17">
      <c r="C438" s="121"/>
      <c r="D438" s="121"/>
      <c r="E438" s="121"/>
      <c r="F438" s="121"/>
      <c r="G438" s="121"/>
      <c r="H438" s="121"/>
      <c r="I438" s="121"/>
      <c r="J438" s="121"/>
      <c r="K438" s="121"/>
      <c r="L438" s="121"/>
      <c r="O438" s="207"/>
      <c r="P438" s="207"/>
      <c r="Q438" s="207"/>
    </row>
    <row r="439" s="206" customFormat="1" spans="3:17">
      <c r="C439" s="121"/>
      <c r="D439" s="121"/>
      <c r="E439" s="121"/>
      <c r="F439" s="121"/>
      <c r="G439" s="121"/>
      <c r="H439" s="121"/>
      <c r="I439" s="121"/>
      <c r="J439" s="121"/>
      <c r="K439" s="121"/>
      <c r="L439" s="121"/>
      <c r="O439" s="207"/>
      <c r="P439" s="207"/>
      <c r="Q439" s="207"/>
    </row>
    <row r="440" s="206" customFormat="1" spans="3:17">
      <c r="C440" s="121"/>
      <c r="D440" s="121"/>
      <c r="E440" s="121"/>
      <c r="F440" s="121"/>
      <c r="G440" s="121"/>
      <c r="H440" s="121"/>
      <c r="I440" s="121"/>
      <c r="J440" s="121"/>
      <c r="K440" s="121"/>
      <c r="L440" s="121"/>
      <c r="O440" s="207"/>
      <c r="P440" s="207"/>
      <c r="Q440" s="207"/>
    </row>
    <row r="441" s="206" customFormat="1" spans="3:17">
      <c r="C441" s="121"/>
      <c r="D441" s="121"/>
      <c r="E441" s="121"/>
      <c r="F441" s="121"/>
      <c r="G441" s="121"/>
      <c r="H441" s="121"/>
      <c r="I441" s="121"/>
      <c r="J441" s="121"/>
      <c r="K441" s="121"/>
      <c r="L441" s="121"/>
      <c r="O441" s="207"/>
      <c r="P441" s="207"/>
      <c r="Q441" s="207"/>
    </row>
    <row r="442" s="206" customFormat="1" spans="3:17">
      <c r="C442" s="121"/>
      <c r="D442" s="121"/>
      <c r="E442" s="121"/>
      <c r="F442" s="121"/>
      <c r="G442" s="121"/>
      <c r="H442" s="121"/>
      <c r="I442" s="121"/>
      <c r="J442" s="121"/>
      <c r="K442" s="121"/>
      <c r="L442" s="121"/>
      <c r="O442" s="207"/>
      <c r="P442" s="207"/>
      <c r="Q442" s="207"/>
    </row>
    <row r="443" s="206" customFormat="1" spans="3:17">
      <c r="C443" s="121"/>
      <c r="D443" s="121"/>
      <c r="E443" s="121"/>
      <c r="F443" s="121"/>
      <c r="G443" s="121"/>
      <c r="H443" s="121"/>
      <c r="I443" s="121"/>
      <c r="J443" s="121"/>
      <c r="K443" s="121"/>
      <c r="L443" s="121"/>
      <c r="O443" s="207"/>
      <c r="P443" s="207"/>
      <c r="Q443" s="207"/>
    </row>
    <row r="444" s="206" customFormat="1" spans="3:17">
      <c r="C444" s="121"/>
      <c r="D444" s="121"/>
      <c r="E444" s="121"/>
      <c r="F444" s="121"/>
      <c r="G444" s="121"/>
      <c r="H444" s="121"/>
      <c r="I444" s="121"/>
      <c r="J444" s="121"/>
      <c r="K444" s="121"/>
      <c r="L444" s="121"/>
      <c r="O444" s="207"/>
      <c r="P444" s="207"/>
      <c r="Q444" s="207"/>
    </row>
    <row r="445" s="206" customFormat="1" spans="3:17">
      <c r="C445" s="121"/>
      <c r="D445" s="121"/>
      <c r="E445" s="121"/>
      <c r="F445" s="121"/>
      <c r="G445" s="121"/>
      <c r="H445" s="121"/>
      <c r="I445" s="121"/>
      <c r="J445" s="121"/>
      <c r="K445" s="121"/>
      <c r="L445" s="121"/>
      <c r="O445" s="207"/>
      <c r="P445" s="207"/>
      <c r="Q445" s="207"/>
    </row>
    <row r="446" s="206" customFormat="1" spans="3:17">
      <c r="C446" s="121"/>
      <c r="D446" s="121"/>
      <c r="E446" s="121"/>
      <c r="F446" s="121"/>
      <c r="G446" s="121"/>
      <c r="H446" s="121"/>
      <c r="I446" s="121"/>
      <c r="J446" s="121"/>
      <c r="K446" s="121"/>
      <c r="L446" s="121"/>
      <c r="O446" s="207"/>
      <c r="P446" s="207"/>
      <c r="Q446" s="207"/>
    </row>
    <row r="447" s="206" customFormat="1" spans="3:17">
      <c r="C447" s="121"/>
      <c r="D447" s="121"/>
      <c r="E447" s="121"/>
      <c r="F447" s="121"/>
      <c r="G447" s="121"/>
      <c r="H447" s="121"/>
      <c r="I447" s="121"/>
      <c r="J447" s="121"/>
      <c r="K447" s="121"/>
      <c r="L447" s="121"/>
      <c r="O447" s="207"/>
      <c r="P447" s="207"/>
      <c r="Q447" s="207"/>
    </row>
    <row r="448" s="206" customFormat="1" spans="3:17">
      <c r="C448" s="121"/>
      <c r="D448" s="121"/>
      <c r="E448" s="121"/>
      <c r="F448" s="121"/>
      <c r="G448" s="121"/>
      <c r="H448" s="121"/>
      <c r="I448" s="121"/>
      <c r="J448" s="121"/>
      <c r="K448" s="121"/>
      <c r="L448" s="121"/>
      <c r="O448" s="207"/>
      <c r="P448" s="207"/>
      <c r="Q448" s="207"/>
    </row>
    <row r="449" s="206" customFormat="1" spans="3:17">
      <c r="C449" s="121"/>
      <c r="D449" s="121"/>
      <c r="E449" s="121"/>
      <c r="F449" s="121"/>
      <c r="G449" s="121"/>
      <c r="H449" s="121"/>
      <c r="I449" s="121"/>
      <c r="J449" s="121"/>
      <c r="K449" s="121"/>
      <c r="L449" s="121"/>
      <c r="O449" s="207"/>
      <c r="P449" s="207"/>
      <c r="Q449" s="207"/>
    </row>
    <row r="450" s="206" customFormat="1" spans="3:17">
      <c r="C450" s="121"/>
      <c r="D450" s="121"/>
      <c r="E450" s="121"/>
      <c r="F450" s="121"/>
      <c r="G450" s="121"/>
      <c r="H450" s="121"/>
      <c r="I450" s="121"/>
      <c r="J450" s="121"/>
      <c r="K450" s="121"/>
      <c r="L450" s="121"/>
      <c r="O450" s="207"/>
      <c r="P450" s="207"/>
      <c r="Q450" s="207"/>
    </row>
    <row r="451" s="206" customFormat="1" spans="3:17">
      <c r="C451" s="121"/>
      <c r="D451" s="121"/>
      <c r="E451" s="121"/>
      <c r="F451" s="121"/>
      <c r="G451" s="121"/>
      <c r="H451" s="121"/>
      <c r="I451" s="121"/>
      <c r="J451" s="121"/>
      <c r="K451" s="121"/>
      <c r="L451" s="121"/>
      <c r="O451" s="207"/>
      <c r="P451" s="207"/>
      <c r="Q451" s="207"/>
    </row>
    <row r="452" s="206" customFormat="1" spans="3:17">
      <c r="C452" s="121"/>
      <c r="D452" s="121"/>
      <c r="E452" s="121"/>
      <c r="F452" s="121"/>
      <c r="G452" s="121"/>
      <c r="H452" s="121"/>
      <c r="I452" s="121"/>
      <c r="J452" s="121"/>
      <c r="K452" s="121"/>
      <c r="L452" s="121"/>
      <c r="O452" s="207"/>
      <c r="P452" s="207"/>
      <c r="Q452" s="207"/>
    </row>
    <row r="453" s="206" customFormat="1" spans="3:17">
      <c r="C453" s="121"/>
      <c r="D453" s="121"/>
      <c r="E453" s="121"/>
      <c r="F453" s="121"/>
      <c r="G453" s="121"/>
      <c r="H453" s="121"/>
      <c r="I453" s="121"/>
      <c r="J453" s="121"/>
      <c r="K453" s="121"/>
      <c r="L453" s="121"/>
      <c r="O453" s="207"/>
      <c r="P453" s="207"/>
      <c r="Q453" s="207"/>
    </row>
    <row r="454" s="206" customFormat="1" spans="3:17">
      <c r="C454" s="121"/>
      <c r="D454" s="121"/>
      <c r="E454" s="121"/>
      <c r="F454" s="121"/>
      <c r="G454" s="121"/>
      <c r="H454" s="121"/>
      <c r="I454" s="121"/>
      <c r="J454" s="121"/>
      <c r="K454" s="121"/>
      <c r="L454" s="121"/>
      <c r="O454" s="207"/>
      <c r="P454" s="207"/>
      <c r="Q454" s="207"/>
    </row>
    <row r="455" s="206" customFormat="1" spans="3:17">
      <c r="C455" s="121"/>
      <c r="D455" s="121"/>
      <c r="E455" s="121"/>
      <c r="F455" s="121"/>
      <c r="G455" s="121"/>
      <c r="H455" s="121"/>
      <c r="I455" s="121"/>
      <c r="J455" s="121"/>
      <c r="K455" s="121"/>
      <c r="L455" s="121"/>
      <c r="O455" s="207"/>
      <c r="P455" s="207"/>
      <c r="Q455" s="207"/>
    </row>
    <row r="456" s="206" customFormat="1" spans="3:17">
      <c r="C456" s="121"/>
      <c r="D456" s="121"/>
      <c r="E456" s="121"/>
      <c r="F456" s="121"/>
      <c r="G456" s="121"/>
      <c r="H456" s="121"/>
      <c r="I456" s="121"/>
      <c r="J456" s="121"/>
      <c r="K456" s="121"/>
      <c r="L456" s="121"/>
      <c r="O456" s="207"/>
      <c r="P456" s="207"/>
      <c r="Q456" s="207"/>
    </row>
    <row r="457" s="206" customFormat="1" spans="3:17">
      <c r="C457" s="121"/>
      <c r="D457" s="121"/>
      <c r="E457" s="121"/>
      <c r="F457" s="121"/>
      <c r="G457" s="121"/>
      <c r="H457" s="121"/>
      <c r="I457" s="121"/>
      <c r="J457" s="121"/>
      <c r="K457" s="121"/>
      <c r="L457" s="121"/>
      <c r="O457" s="207"/>
      <c r="P457" s="207"/>
      <c r="Q457" s="207"/>
    </row>
    <row r="458" s="206" customFormat="1" spans="3:17">
      <c r="C458" s="121"/>
      <c r="D458" s="121"/>
      <c r="E458" s="121"/>
      <c r="F458" s="121"/>
      <c r="G458" s="121"/>
      <c r="H458" s="121"/>
      <c r="I458" s="121"/>
      <c r="J458" s="121"/>
      <c r="K458" s="121"/>
      <c r="L458" s="121"/>
      <c r="O458" s="207"/>
      <c r="P458" s="207"/>
      <c r="Q458" s="207"/>
    </row>
    <row r="459" s="206" customFormat="1" spans="3:17">
      <c r="C459" s="121"/>
      <c r="D459" s="121"/>
      <c r="E459" s="121"/>
      <c r="F459" s="121"/>
      <c r="G459" s="121"/>
      <c r="H459" s="121"/>
      <c r="I459" s="121"/>
      <c r="J459" s="121"/>
      <c r="K459" s="121"/>
      <c r="L459" s="121"/>
      <c r="O459" s="207"/>
      <c r="P459" s="207"/>
      <c r="Q459" s="207"/>
    </row>
    <row r="460" s="206" customFormat="1" spans="3:17">
      <c r="C460" s="121"/>
      <c r="D460" s="121"/>
      <c r="E460" s="121"/>
      <c r="F460" s="121"/>
      <c r="G460" s="121"/>
      <c r="H460" s="121"/>
      <c r="I460" s="121"/>
      <c r="J460" s="121"/>
      <c r="K460" s="121"/>
      <c r="L460" s="121"/>
      <c r="O460" s="207"/>
      <c r="P460" s="207"/>
      <c r="Q460" s="207"/>
    </row>
    <row r="461" s="206" customFormat="1" spans="3:17">
      <c r="C461" s="121"/>
      <c r="D461" s="121"/>
      <c r="E461" s="121"/>
      <c r="F461" s="121"/>
      <c r="G461" s="121"/>
      <c r="H461" s="121"/>
      <c r="I461" s="121"/>
      <c r="J461" s="121"/>
      <c r="K461" s="121"/>
      <c r="L461" s="121"/>
      <c r="O461" s="207"/>
      <c r="P461" s="207"/>
      <c r="Q461" s="207"/>
    </row>
    <row r="462" s="206" customFormat="1" spans="3:17">
      <c r="C462" s="121"/>
      <c r="D462" s="121"/>
      <c r="E462" s="121"/>
      <c r="F462" s="121"/>
      <c r="G462" s="121"/>
      <c r="H462" s="121"/>
      <c r="I462" s="121"/>
      <c r="J462" s="121"/>
      <c r="K462" s="121"/>
      <c r="L462" s="121"/>
      <c r="O462" s="207"/>
      <c r="P462" s="207"/>
      <c r="Q462" s="207"/>
    </row>
    <row r="463" s="206" customFormat="1" spans="3:17">
      <c r="C463" s="121"/>
      <c r="D463" s="121"/>
      <c r="E463" s="121"/>
      <c r="F463" s="121"/>
      <c r="G463" s="121"/>
      <c r="H463" s="121"/>
      <c r="I463" s="121"/>
      <c r="J463" s="121"/>
      <c r="K463" s="121"/>
      <c r="L463" s="121"/>
      <c r="O463" s="207"/>
      <c r="P463" s="207"/>
      <c r="Q463" s="207"/>
    </row>
    <row r="464" s="206" customFormat="1" spans="3:17">
      <c r="C464" s="121"/>
      <c r="D464" s="121"/>
      <c r="E464" s="121"/>
      <c r="F464" s="121"/>
      <c r="G464" s="121"/>
      <c r="H464" s="121"/>
      <c r="I464" s="121"/>
      <c r="J464" s="121"/>
      <c r="K464" s="121"/>
      <c r="L464" s="121"/>
      <c r="O464" s="207"/>
      <c r="P464" s="207"/>
      <c r="Q464" s="207"/>
    </row>
    <row r="465" s="206" customFormat="1" spans="3:17">
      <c r="C465" s="121"/>
      <c r="D465" s="121"/>
      <c r="E465" s="121"/>
      <c r="F465" s="121"/>
      <c r="G465" s="121"/>
      <c r="H465" s="121"/>
      <c r="I465" s="121"/>
      <c r="J465" s="121"/>
      <c r="K465" s="121"/>
      <c r="L465" s="121"/>
      <c r="O465" s="207"/>
      <c r="P465" s="207"/>
      <c r="Q465" s="207"/>
    </row>
    <row r="466" s="206" customFormat="1" spans="3:17">
      <c r="C466" s="121"/>
      <c r="D466" s="121"/>
      <c r="E466" s="121"/>
      <c r="F466" s="121"/>
      <c r="G466" s="121"/>
      <c r="H466" s="121"/>
      <c r="I466" s="121"/>
      <c r="J466" s="121"/>
      <c r="K466" s="121"/>
      <c r="L466" s="121"/>
      <c r="O466" s="207"/>
      <c r="P466" s="207"/>
      <c r="Q466" s="207"/>
    </row>
    <row r="467" s="206" customFormat="1" spans="3:17">
      <c r="C467" s="121"/>
      <c r="D467" s="121"/>
      <c r="E467" s="121"/>
      <c r="F467" s="121"/>
      <c r="G467" s="121"/>
      <c r="H467" s="121"/>
      <c r="I467" s="121"/>
      <c r="J467" s="121"/>
      <c r="K467" s="121"/>
      <c r="L467" s="121"/>
      <c r="O467" s="207"/>
      <c r="P467" s="207"/>
      <c r="Q467" s="207"/>
    </row>
    <row r="468" s="206" customFormat="1" spans="3:17">
      <c r="C468" s="121"/>
      <c r="D468" s="121"/>
      <c r="E468" s="121"/>
      <c r="F468" s="121"/>
      <c r="G468" s="121"/>
      <c r="H468" s="121"/>
      <c r="I468" s="121"/>
      <c r="J468" s="121"/>
      <c r="K468" s="121"/>
      <c r="L468" s="121"/>
      <c r="O468" s="207"/>
      <c r="P468" s="207"/>
      <c r="Q468" s="207"/>
    </row>
    <row r="469" s="206" customFormat="1" spans="3:17">
      <c r="C469" s="121"/>
      <c r="D469" s="121"/>
      <c r="E469" s="121"/>
      <c r="F469" s="121"/>
      <c r="G469" s="121"/>
      <c r="H469" s="121"/>
      <c r="I469" s="121"/>
      <c r="J469" s="121"/>
      <c r="K469" s="121"/>
      <c r="L469" s="121"/>
      <c r="O469" s="207"/>
      <c r="P469" s="207"/>
      <c r="Q469" s="207"/>
    </row>
    <row r="470" s="206" customFormat="1" spans="3:17">
      <c r="C470" s="121"/>
      <c r="D470" s="121"/>
      <c r="E470" s="121"/>
      <c r="F470" s="121"/>
      <c r="G470" s="121"/>
      <c r="H470" s="121"/>
      <c r="I470" s="121"/>
      <c r="J470" s="121"/>
      <c r="K470" s="121"/>
      <c r="L470" s="121"/>
      <c r="O470" s="207"/>
      <c r="P470" s="207"/>
      <c r="Q470" s="207"/>
    </row>
    <row r="471" s="206" customFormat="1" spans="3:17">
      <c r="C471" s="121"/>
      <c r="D471" s="121"/>
      <c r="E471" s="121"/>
      <c r="F471" s="121"/>
      <c r="G471" s="121"/>
      <c r="H471" s="121"/>
      <c r="I471" s="121"/>
      <c r="J471" s="121"/>
      <c r="K471" s="121"/>
      <c r="L471" s="121"/>
      <c r="O471" s="207"/>
      <c r="P471" s="207"/>
      <c r="Q471" s="207"/>
    </row>
    <row r="472" s="206" customFormat="1" spans="3:17">
      <c r="C472" s="121"/>
      <c r="D472" s="121"/>
      <c r="E472" s="121"/>
      <c r="F472" s="121"/>
      <c r="G472" s="121"/>
      <c r="H472" s="121"/>
      <c r="I472" s="121"/>
      <c r="J472" s="121"/>
      <c r="K472" s="121"/>
      <c r="L472" s="121"/>
      <c r="O472" s="207"/>
      <c r="P472" s="207"/>
      <c r="Q472" s="207"/>
    </row>
    <row r="473" s="206" customFormat="1" spans="3:17">
      <c r="C473" s="121"/>
      <c r="D473" s="121"/>
      <c r="E473" s="121"/>
      <c r="F473" s="121"/>
      <c r="G473" s="121"/>
      <c r="H473" s="121"/>
      <c r="I473" s="121"/>
      <c r="J473" s="121"/>
      <c r="K473" s="121"/>
      <c r="L473" s="121"/>
      <c r="O473" s="207"/>
      <c r="P473" s="207"/>
      <c r="Q473" s="207"/>
    </row>
    <row r="474" s="206" customFormat="1" spans="3:17">
      <c r="C474" s="121"/>
      <c r="D474" s="121"/>
      <c r="E474" s="121"/>
      <c r="F474" s="121"/>
      <c r="G474" s="121"/>
      <c r="H474" s="121"/>
      <c r="I474" s="121"/>
      <c r="J474" s="121"/>
      <c r="K474" s="121"/>
      <c r="L474" s="121"/>
      <c r="O474" s="207"/>
      <c r="P474" s="207"/>
      <c r="Q474" s="207"/>
    </row>
    <row r="475" s="206" customFormat="1" spans="3:17">
      <c r="C475" s="121"/>
      <c r="D475" s="121"/>
      <c r="E475" s="121"/>
      <c r="F475" s="121"/>
      <c r="G475" s="121"/>
      <c r="H475" s="121"/>
      <c r="I475" s="121"/>
      <c r="J475" s="121"/>
      <c r="K475" s="121"/>
      <c r="L475" s="121"/>
      <c r="O475" s="207"/>
      <c r="P475" s="207"/>
      <c r="Q475" s="207"/>
    </row>
    <row r="476" s="206" customFormat="1" spans="3:17">
      <c r="C476" s="121"/>
      <c r="D476" s="121"/>
      <c r="E476" s="121"/>
      <c r="F476" s="121"/>
      <c r="G476" s="121"/>
      <c r="H476" s="121"/>
      <c r="I476" s="121"/>
      <c r="J476" s="121"/>
      <c r="K476" s="121"/>
      <c r="L476" s="121"/>
      <c r="O476" s="207"/>
      <c r="P476" s="207"/>
      <c r="Q476" s="207"/>
    </row>
    <row r="477" s="206" customFormat="1" spans="3:17">
      <c r="C477" s="121"/>
      <c r="D477" s="121"/>
      <c r="E477" s="121"/>
      <c r="F477" s="121"/>
      <c r="G477" s="121"/>
      <c r="H477" s="121"/>
      <c r="I477" s="121"/>
      <c r="J477" s="121"/>
      <c r="K477" s="121"/>
      <c r="L477" s="121"/>
      <c r="O477" s="207"/>
      <c r="P477" s="207"/>
      <c r="Q477" s="207"/>
    </row>
    <row r="478" s="206" customFormat="1" spans="3:17">
      <c r="C478" s="121"/>
      <c r="D478" s="121"/>
      <c r="E478" s="121"/>
      <c r="F478" s="121"/>
      <c r="G478" s="121"/>
      <c r="H478" s="121"/>
      <c r="I478" s="121"/>
      <c r="J478" s="121"/>
      <c r="K478" s="121"/>
      <c r="L478" s="121"/>
      <c r="O478" s="207"/>
      <c r="P478" s="207"/>
      <c r="Q478" s="207"/>
    </row>
    <row r="479" s="206" customFormat="1" spans="3:17">
      <c r="C479" s="121"/>
      <c r="D479" s="121"/>
      <c r="E479" s="121"/>
      <c r="F479" s="121"/>
      <c r="G479" s="121"/>
      <c r="H479" s="121"/>
      <c r="I479" s="121"/>
      <c r="J479" s="121"/>
      <c r="K479" s="121"/>
      <c r="L479" s="121"/>
      <c r="O479" s="207"/>
      <c r="P479" s="207"/>
      <c r="Q479" s="207"/>
    </row>
    <row r="480" s="206" customFormat="1" spans="3:17">
      <c r="C480" s="121"/>
      <c r="D480" s="121"/>
      <c r="E480" s="121"/>
      <c r="F480" s="121"/>
      <c r="G480" s="121"/>
      <c r="H480" s="121"/>
      <c r="I480" s="121"/>
      <c r="J480" s="121"/>
      <c r="K480" s="121"/>
      <c r="L480" s="121"/>
      <c r="O480" s="207"/>
      <c r="P480" s="207"/>
      <c r="Q480" s="207"/>
    </row>
    <row r="481" s="206" customFormat="1" spans="3:17">
      <c r="C481" s="121"/>
      <c r="D481" s="121"/>
      <c r="E481" s="121"/>
      <c r="F481" s="121"/>
      <c r="G481" s="121"/>
      <c r="H481" s="121"/>
      <c r="I481" s="121"/>
      <c r="J481" s="121"/>
      <c r="K481" s="121"/>
      <c r="L481" s="121"/>
      <c r="O481" s="207"/>
      <c r="P481" s="207"/>
      <c r="Q481" s="207"/>
    </row>
    <row r="482" s="206" customFormat="1" spans="3:17">
      <c r="C482" s="121"/>
      <c r="D482" s="121"/>
      <c r="E482" s="121"/>
      <c r="F482" s="121"/>
      <c r="G482" s="121"/>
      <c r="H482" s="121"/>
      <c r="I482" s="121"/>
      <c r="J482" s="121"/>
      <c r="K482" s="121"/>
      <c r="L482" s="121"/>
      <c r="O482" s="207"/>
      <c r="P482" s="207"/>
      <c r="Q482" s="207"/>
    </row>
    <row r="483" s="206" customFormat="1" spans="3:17">
      <c r="C483" s="121"/>
      <c r="D483" s="121"/>
      <c r="E483" s="121"/>
      <c r="F483" s="121"/>
      <c r="G483" s="121"/>
      <c r="H483" s="121"/>
      <c r="I483" s="121"/>
      <c r="J483" s="121"/>
      <c r="K483" s="121"/>
      <c r="L483" s="121"/>
      <c r="O483" s="207"/>
      <c r="P483" s="207"/>
      <c r="Q483" s="207"/>
    </row>
    <row r="484" s="206" customFormat="1" spans="3:17">
      <c r="C484" s="121"/>
      <c r="D484" s="121"/>
      <c r="E484" s="121"/>
      <c r="F484" s="121"/>
      <c r="G484" s="121"/>
      <c r="H484" s="121"/>
      <c r="I484" s="121"/>
      <c r="J484" s="121"/>
      <c r="K484" s="121"/>
      <c r="L484" s="121"/>
      <c r="O484" s="207"/>
      <c r="P484" s="207"/>
      <c r="Q484" s="207"/>
    </row>
    <row r="485" s="206" customFormat="1" spans="3:17">
      <c r="C485" s="121"/>
      <c r="D485" s="121"/>
      <c r="E485" s="121"/>
      <c r="F485" s="121"/>
      <c r="G485" s="121"/>
      <c r="H485" s="121"/>
      <c r="I485" s="121"/>
      <c r="J485" s="121"/>
      <c r="K485" s="121"/>
      <c r="L485" s="121"/>
      <c r="O485" s="207"/>
      <c r="P485" s="207"/>
      <c r="Q485" s="207"/>
    </row>
    <row r="486" s="206" customFormat="1" spans="3:17">
      <c r="C486" s="121"/>
      <c r="D486" s="121"/>
      <c r="E486" s="121"/>
      <c r="F486" s="121"/>
      <c r="G486" s="121"/>
      <c r="H486" s="121"/>
      <c r="I486" s="121"/>
      <c r="J486" s="121"/>
      <c r="K486" s="121"/>
      <c r="L486" s="121"/>
      <c r="O486" s="207"/>
      <c r="P486" s="207"/>
      <c r="Q486" s="207"/>
    </row>
    <row r="487" s="206" customFormat="1" spans="3:17">
      <c r="C487" s="121"/>
      <c r="D487" s="121"/>
      <c r="E487" s="121"/>
      <c r="F487" s="121"/>
      <c r="G487" s="121"/>
      <c r="H487" s="121"/>
      <c r="I487" s="121"/>
      <c r="J487" s="121"/>
      <c r="K487" s="121"/>
      <c r="L487" s="121"/>
      <c r="O487" s="207"/>
      <c r="P487" s="207"/>
      <c r="Q487" s="207"/>
    </row>
    <row r="488" s="206" customFormat="1" spans="3:17">
      <c r="C488" s="121"/>
      <c r="D488" s="121"/>
      <c r="E488" s="121"/>
      <c r="F488" s="121"/>
      <c r="G488" s="121"/>
      <c r="H488" s="121"/>
      <c r="I488" s="121"/>
      <c r="J488" s="121"/>
      <c r="K488" s="121"/>
      <c r="L488" s="121"/>
      <c r="O488" s="207"/>
      <c r="P488" s="207"/>
      <c r="Q488" s="207"/>
    </row>
    <row r="489" s="206" customFormat="1" spans="3:17">
      <c r="C489" s="121"/>
      <c r="D489" s="121"/>
      <c r="E489" s="121"/>
      <c r="F489" s="121"/>
      <c r="G489" s="121"/>
      <c r="H489" s="121"/>
      <c r="I489" s="121"/>
      <c r="J489" s="121"/>
      <c r="K489" s="121"/>
      <c r="L489" s="121"/>
      <c r="O489" s="207"/>
      <c r="P489" s="207"/>
      <c r="Q489" s="207"/>
    </row>
    <row r="490" s="206" customFormat="1" spans="3:17">
      <c r="C490" s="121"/>
      <c r="D490" s="121"/>
      <c r="E490" s="121"/>
      <c r="F490" s="121"/>
      <c r="G490" s="121"/>
      <c r="H490" s="121"/>
      <c r="I490" s="121"/>
      <c r="J490" s="121"/>
      <c r="K490" s="121"/>
      <c r="L490" s="121"/>
      <c r="O490" s="207"/>
      <c r="P490" s="207"/>
      <c r="Q490" s="207"/>
    </row>
    <row r="491" s="206" customFormat="1" spans="3:17">
      <c r="C491" s="121"/>
      <c r="D491" s="121"/>
      <c r="E491" s="121"/>
      <c r="F491" s="121"/>
      <c r="G491" s="121"/>
      <c r="H491" s="121"/>
      <c r="I491" s="121"/>
      <c r="J491" s="121"/>
      <c r="K491" s="121"/>
      <c r="L491" s="121"/>
      <c r="O491" s="207"/>
      <c r="P491" s="207"/>
      <c r="Q491" s="207"/>
    </row>
    <row r="492" s="206" customFormat="1" spans="3:17">
      <c r="C492" s="121"/>
      <c r="D492" s="121"/>
      <c r="E492" s="121"/>
      <c r="F492" s="121"/>
      <c r="G492" s="121"/>
      <c r="H492" s="121"/>
      <c r="I492" s="121"/>
      <c r="J492" s="121"/>
      <c r="K492" s="121"/>
      <c r="L492" s="121"/>
      <c r="O492" s="207"/>
      <c r="P492" s="207"/>
      <c r="Q492" s="207"/>
    </row>
    <row r="493" s="206" customFormat="1" spans="3:17">
      <c r="C493" s="121"/>
      <c r="D493" s="121"/>
      <c r="E493" s="121"/>
      <c r="F493" s="121"/>
      <c r="G493" s="121"/>
      <c r="H493" s="121"/>
      <c r="I493" s="121"/>
      <c r="J493" s="121"/>
      <c r="K493" s="121"/>
      <c r="L493" s="121"/>
      <c r="O493" s="207"/>
      <c r="P493" s="207"/>
      <c r="Q493" s="207"/>
    </row>
    <row r="494" s="206" customFormat="1" spans="3:17">
      <c r="C494" s="121"/>
      <c r="D494" s="121"/>
      <c r="E494" s="121"/>
      <c r="F494" s="121"/>
      <c r="G494" s="121"/>
      <c r="H494" s="121"/>
      <c r="I494" s="121"/>
      <c r="J494" s="121"/>
      <c r="K494" s="121"/>
      <c r="L494" s="121"/>
      <c r="O494" s="207"/>
      <c r="P494" s="207"/>
      <c r="Q494" s="207"/>
    </row>
    <row r="495" s="206" customFormat="1" spans="3:17">
      <c r="C495" s="121"/>
      <c r="D495" s="121"/>
      <c r="E495" s="121"/>
      <c r="F495" s="121"/>
      <c r="G495" s="121"/>
      <c r="H495" s="121"/>
      <c r="I495" s="121"/>
      <c r="J495" s="121"/>
      <c r="K495" s="121"/>
      <c r="L495" s="121"/>
      <c r="O495" s="207"/>
      <c r="P495" s="207"/>
      <c r="Q495" s="207"/>
    </row>
    <row r="496" s="206" customFormat="1" spans="3:17">
      <c r="C496" s="121"/>
      <c r="D496" s="121"/>
      <c r="E496" s="121"/>
      <c r="F496" s="121"/>
      <c r="G496" s="121"/>
      <c r="H496" s="121"/>
      <c r="I496" s="121"/>
      <c r="J496" s="121"/>
      <c r="K496" s="121"/>
      <c r="L496" s="121"/>
      <c r="O496" s="207"/>
      <c r="P496" s="207"/>
      <c r="Q496" s="207"/>
    </row>
    <row r="497" s="206" customFormat="1" spans="3:17">
      <c r="C497" s="121"/>
      <c r="D497" s="121"/>
      <c r="E497" s="121"/>
      <c r="F497" s="121"/>
      <c r="G497" s="121"/>
      <c r="H497" s="121"/>
      <c r="I497" s="121"/>
      <c r="J497" s="121"/>
      <c r="K497" s="121"/>
      <c r="L497" s="121"/>
      <c r="O497" s="207"/>
      <c r="P497" s="207"/>
      <c r="Q497" s="207"/>
    </row>
    <row r="498" s="206" customFormat="1" spans="3:17">
      <c r="C498" s="121"/>
      <c r="D498" s="121"/>
      <c r="E498" s="121"/>
      <c r="F498" s="121"/>
      <c r="G498" s="121"/>
      <c r="H498" s="121"/>
      <c r="I498" s="121"/>
      <c r="J498" s="121"/>
      <c r="K498" s="121"/>
      <c r="L498" s="121"/>
      <c r="O498" s="207"/>
      <c r="P498" s="207"/>
      <c r="Q498" s="207"/>
    </row>
    <row r="499" s="206" customFormat="1" spans="3:17">
      <c r="C499" s="121"/>
      <c r="D499" s="121"/>
      <c r="E499" s="121"/>
      <c r="F499" s="121"/>
      <c r="G499" s="121"/>
      <c r="H499" s="121"/>
      <c r="I499" s="121"/>
      <c r="J499" s="121"/>
      <c r="K499" s="121"/>
      <c r="L499" s="121"/>
      <c r="O499" s="207"/>
      <c r="P499" s="207"/>
      <c r="Q499" s="207"/>
    </row>
    <row r="500" s="206" customFormat="1" spans="3:17">
      <c r="C500" s="121"/>
      <c r="D500" s="121"/>
      <c r="E500" s="121"/>
      <c r="F500" s="121"/>
      <c r="G500" s="121"/>
      <c r="H500" s="121"/>
      <c r="I500" s="121"/>
      <c r="J500" s="121"/>
      <c r="K500" s="121"/>
      <c r="L500" s="121"/>
      <c r="O500" s="207"/>
      <c r="P500" s="207"/>
      <c r="Q500" s="207"/>
    </row>
    <row r="501" s="206" customFormat="1" spans="3:17">
      <c r="C501" s="121"/>
      <c r="D501" s="121"/>
      <c r="E501" s="121"/>
      <c r="F501" s="121"/>
      <c r="G501" s="121"/>
      <c r="H501" s="121"/>
      <c r="I501" s="121"/>
      <c r="J501" s="121"/>
      <c r="K501" s="121"/>
      <c r="L501" s="121"/>
      <c r="O501" s="207"/>
      <c r="P501" s="207"/>
      <c r="Q501" s="207"/>
    </row>
    <row r="502" s="206" customFormat="1" spans="3:17">
      <c r="C502" s="121"/>
      <c r="D502" s="121"/>
      <c r="E502" s="121"/>
      <c r="F502" s="121"/>
      <c r="G502" s="121"/>
      <c r="H502" s="121"/>
      <c r="I502" s="121"/>
      <c r="J502" s="121"/>
      <c r="K502" s="121"/>
      <c r="L502" s="121"/>
      <c r="O502" s="207"/>
      <c r="P502" s="207"/>
      <c r="Q502" s="207"/>
    </row>
    <row r="503" s="206" customFormat="1" spans="3:17">
      <c r="C503" s="121"/>
      <c r="D503" s="121"/>
      <c r="E503" s="121"/>
      <c r="F503" s="121"/>
      <c r="G503" s="121"/>
      <c r="H503" s="121"/>
      <c r="I503" s="121"/>
      <c r="J503" s="121"/>
      <c r="K503" s="121"/>
      <c r="L503" s="121"/>
      <c r="O503" s="207"/>
      <c r="P503" s="207"/>
      <c r="Q503" s="207"/>
    </row>
    <row r="504" s="206" customFormat="1" spans="3:17">
      <c r="C504" s="121"/>
      <c r="D504" s="121"/>
      <c r="E504" s="121"/>
      <c r="F504" s="121"/>
      <c r="G504" s="121"/>
      <c r="H504" s="121"/>
      <c r="I504" s="121"/>
      <c r="J504" s="121"/>
      <c r="K504" s="121"/>
      <c r="L504" s="121"/>
      <c r="O504" s="207"/>
      <c r="P504" s="207"/>
      <c r="Q504" s="207"/>
    </row>
    <row r="505" s="206" customFormat="1" spans="3:17">
      <c r="C505" s="121"/>
      <c r="D505" s="121"/>
      <c r="E505" s="121"/>
      <c r="F505" s="121"/>
      <c r="G505" s="121"/>
      <c r="H505" s="121"/>
      <c r="I505" s="121"/>
      <c r="J505" s="121"/>
      <c r="K505" s="121"/>
      <c r="L505" s="121"/>
      <c r="O505" s="207"/>
      <c r="P505" s="207"/>
      <c r="Q505" s="207"/>
    </row>
    <row r="506" s="206" customFormat="1" spans="3:17">
      <c r="C506" s="121"/>
      <c r="D506" s="121"/>
      <c r="E506" s="121"/>
      <c r="F506" s="121"/>
      <c r="G506" s="121"/>
      <c r="H506" s="121"/>
      <c r="I506" s="121"/>
      <c r="J506" s="121"/>
      <c r="K506" s="121"/>
      <c r="L506" s="121"/>
      <c r="O506" s="207"/>
      <c r="P506" s="207"/>
      <c r="Q506" s="207"/>
    </row>
    <row r="507" s="206" customFormat="1" spans="3:17">
      <c r="C507" s="121"/>
      <c r="D507" s="121"/>
      <c r="E507" s="121"/>
      <c r="F507" s="121"/>
      <c r="G507" s="121"/>
      <c r="H507" s="121"/>
      <c r="I507" s="121"/>
      <c r="J507" s="121"/>
      <c r="K507" s="121"/>
      <c r="L507" s="121"/>
      <c r="O507" s="207"/>
      <c r="P507" s="207"/>
      <c r="Q507" s="207"/>
    </row>
    <row r="508" s="206" customFormat="1" spans="3:17">
      <c r="C508" s="121"/>
      <c r="D508" s="121"/>
      <c r="E508" s="121"/>
      <c r="F508" s="121"/>
      <c r="G508" s="121"/>
      <c r="H508" s="121"/>
      <c r="I508" s="121"/>
      <c r="J508" s="121"/>
      <c r="K508" s="121"/>
      <c r="L508" s="121"/>
      <c r="O508" s="207"/>
      <c r="P508" s="207"/>
      <c r="Q508" s="207"/>
    </row>
    <row r="509" s="206" customFormat="1" spans="3:17">
      <c r="C509" s="121"/>
      <c r="D509" s="121"/>
      <c r="E509" s="121"/>
      <c r="F509" s="121"/>
      <c r="G509" s="121"/>
      <c r="H509" s="121"/>
      <c r="I509" s="121"/>
      <c r="J509" s="121"/>
      <c r="K509" s="121"/>
      <c r="L509" s="121"/>
      <c r="O509" s="207"/>
      <c r="P509" s="207"/>
      <c r="Q509" s="207"/>
    </row>
    <row r="510" s="206" customFormat="1" spans="3:17">
      <c r="C510" s="121"/>
      <c r="D510" s="121"/>
      <c r="E510" s="121"/>
      <c r="F510" s="121"/>
      <c r="G510" s="121"/>
      <c r="H510" s="121"/>
      <c r="I510" s="121"/>
      <c r="J510" s="121"/>
      <c r="K510" s="121"/>
      <c r="L510" s="121"/>
      <c r="O510" s="207"/>
      <c r="P510" s="207"/>
      <c r="Q510" s="207"/>
    </row>
    <row r="511" s="206" customFormat="1" spans="3:17">
      <c r="C511" s="121"/>
      <c r="D511" s="121"/>
      <c r="E511" s="121"/>
      <c r="F511" s="121"/>
      <c r="G511" s="121"/>
      <c r="H511" s="121"/>
      <c r="I511" s="121"/>
      <c r="J511" s="121"/>
      <c r="K511" s="121"/>
      <c r="L511" s="121"/>
      <c r="O511" s="207"/>
      <c r="P511" s="207"/>
      <c r="Q511" s="207"/>
    </row>
    <row r="512" s="206" customFormat="1" spans="3:17">
      <c r="C512" s="121"/>
      <c r="D512" s="121"/>
      <c r="E512" s="121"/>
      <c r="F512" s="121"/>
      <c r="G512" s="121"/>
      <c r="H512" s="121"/>
      <c r="I512" s="121"/>
      <c r="J512" s="121"/>
      <c r="K512" s="121"/>
      <c r="L512" s="121"/>
      <c r="O512" s="207"/>
      <c r="P512" s="207"/>
      <c r="Q512" s="207"/>
    </row>
    <row r="513" s="206" customFormat="1" spans="3:17">
      <c r="C513" s="121"/>
      <c r="D513" s="121"/>
      <c r="E513" s="121"/>
      <c r="F513" s="121"/>
      <c r="G513" s="121"/>
      <c r="H513" s="121"/>
      <c r="I513" s="121"/>
      <c r="J513" s="121"/>
      <c r="K513" s="121"/>
      <c r="L513" s="121"/>
      <c r="O513" s="207"/>
      <c r="P513" s="207"/>
      <c r="Q513" s="207"/>
    </row>
    <row r="514" s="206" customFormat="1" spans="3:17">
      <c r="C514" s="121"/>
      <c r="D514" s="121"/>
      <c r="E514" s="121"/>
      <c r="F514" s="121"/>
      <c r="G514" s="121"/>
      <c r="H514" s="121"/>
      <c r="I514" s="121"/>
      <c r="J514" s="121"/>
      <c r="K514" s="121"/>
      <c r="L514" s="121"/>
      <c r="O514" s="207"/>
      <c r="P514" s="207"/>
      <c r="Q514" s="207"/>
    </row>
    <row r="515" s="206" customFormat="1" spans="3:17">
      <c r="C515" s="121"/>
      <c r="D515" s="121"/>
      <c r="E515" s="121"/>
      <c r="F515" s="121"/>
      <c r="G515" s="121"/>
      <c r="H515" s="121"/>
      <c r="I515" s="121"/>
      <c r="J515" s="121"/>
      <c r="K515" s="121"/>
      <c r="L515" s="121"/>
      <c r="O515" s="207"/>
      <c r="P515" s="207"/>
      <c r="Q515" s="207"/>
    </row>
    <row r="516" s="206" customFormat="1" spans="3:17">
      <c r="C516" s="121"/>
      <c r="D516" s="121"/>
      <c r="E516" s="121"/>
      <c r="F516" s="121"/>
      <c r="G516" s="121"/>
      <c r="H516" s="121"/>
      <c r="I516" s="121"/>
      <c r="J516" s="121"/>
      <c r="K516" s="121"/>
      <c r="L516" s="121"/>
      <c r="O516" s="207"/>
      <c r="P516" s="207"/>
      <c r="Q516" s="207"/>
    </row>
    <row r="517" s="206" customFormat="1" spans="3:17">
      <c r="C517" s="121"/>
      <c r="D517" s="121"/>
      <c r="E517" s="121"/>
      <c r="F517" s="121"/>
      <c r="G517" s="121"/>
      <c r="H517" s="121"/>
      <c r="I517" s="121"/>
      <c r="J517" s="121"/>
      <c r="K517" s="121"/>
      <c r="L517" s="121"/>
      <c r="O517" s="207"/>
      <c r="P517" s="207"/>
      <c r="Q517" s="207"/>
    </row>
    <row r="518" s="206" customFormat="1" spans="3:17">
      <c r="C518" s="121"/>
      <c r="D518" s="121"/>
      <c r="E518" s="121"/>
      <c r="F518" s="121"/>
      <c r="G518" s="121"/>
      <c r="H518" s="121"/>
      <c r="I518" s="121"/>
      <c r="J518" s="121"/>
      <c r="K518" s="121"/>
      <c r="L518" s="121"/>
      <c r="O518" s="207"/>
      <c r="P518" s="207"/>
      <c r="Q518" s="207"/>
    </row>
    <row r="519" s="206" customFormat="1" spans="3:17">
      <c r="C519" s="121"/>
      <c r="D519" s="121"/>
      <c r="E519" s="121"/>
      <c r="F519" s="121"/>
      <c r="G519" s="121"/>
      <c r="H519" s="121"/>
      <c r="I519" s="121"/>
      <c r="J519" s="121"/>
      <c r="K519" s="121"/>
      <c r="L519" s="121"/>
      <c r="O519" s="207"/>
      <c r="P519" s="207"/>
      <c r="Q519" s="207"/>
    </row>
    <row r="520" s="206" customFormat="1" spans="3:17">
      <c r="C520" s="121"/>
      <c r="D520" s="121"/>
      <c r="E520" s="121"/>
      <c r="F520" s="121"/>
      <c r="G520" s="121"/>
      <c r="H520" s="121"/>
      <c r="I520" s="121"/>
      <c r="J520" s="121"/>
      <c r="K520" s="121"/>
      <c r="L520" s="121"/>
      <c r="O520" s="207"/>
      <c r="P520" s="207"/>
      <c r="Q520" s="207"/>
    </row>
    <row r="521" s="206" customFormat="1" spans="3:17">
      <c r="C521" s="121"/>
      <c r="D521" s="121"/>
      <c r="E521" s="121"/>
      <c r="F521" s="121"/>
      <c r="G521" s="121"/>
      <c r="H521" s="121"/>
      <c r="I521" s="121"/>
      <c r="J521" s="121"/>
      <c r="K521" s="121"/>
      <c r="L521" s="121"/>
      <c r="O521" s="207"/>
      <c r="P521" s="207"/>
      <c r="Q521" s="207"/>
    </row>
    <row r="522" s="206" customFormat="1" spans="3:17">
      <c r="C522" s="121"/>
      <c r="D522" s="121"/>
      <c r="E522" s="121"/>
      <c r="F522" s="121"/>
      <c r="G522" s="121"/>
      <c r="H522" s="121"/>
      <c r="I522" s="121"/>
      <c r="J522" s="121"/>
      <c r="K522" s="121"/>
      <c r="L522" s="121"/>
      <c r="O522" s="207"/>
      <c r="P522" s="207"/>
      <c r="Q522" s="207"/>
    </row>
    <row r="523" s="206" customFormat="1" spans="3:17">
      <c r="C523" s="121"/>
      <c r="D523" s="121"/>
      <c r="E523" s="121"/>
      <c r="F523" s="121"/>
      <c r="G523" s="121"/>
      <c r="H523" s="121"/>
      <c r="I523" s="121"/>
      <c r="J523" s="121"/>
      <c r="K523" s="121"/>
      <c r="L523" s="121"/>
      <c r="O523" s="207"/>
      <c r="P523" s="207"/>
      <c r="Q523" s="207"/>
    </row>
    <row r="524" s="206" customFormat="1" spans="3:17">
      <c r="C524" s="121"/>
      <c r="D524" s="121"/>
      <c r="E524" s="121"/>
      <c r="F524" s="121"/>
      <c r="G524" s="121"/>
      <c r="H524" s="121"/>
      <c r="I524" s="121"/>
      <c r="J524" s="121"/>
      <c r="K524" s="121"/>
      <c r="L524" s="121"/>
      <c r="O524" s="207"/>
      <c r="P524" s="207"/>
      <c r="Q524" s="207"/>
    </row>
    <row r="525" s="206" customFormat="1" spans="3:17">
      <c r="C525" s="121"/>
      <c r="D525" s="121"/>
      <c r="E525" s="121"/>
      <c r="F525" s="121"/>
      <c r="G525" s="121"/>
      <c r="H525" s="121"/>
      <c r="I525" s="121"/>
      <c r="J525" s="121"/>
      <c r="K525" s="121"/>
      <c r="L525" s="121"/>
      <c r="O525" s="207"/>
      <c r="P525" s="207"/>
      <c r="Q525" s="207"/>
    </row>
    <row r="526" s="206" customFormat="1" spans="3:17">
      <c r="C526" s="121"/>
      <c r="D526" s="121"/>
      <c r="E526" s="121"/>
      <c r="F526" s="121"/>
      <c r="G526" s="121"/>
      <c r="H526" s="121"/>
      <c r="I526" s="121"/>
      <c r="J526" s="121"/>
      <c r="K526" s="121"/>
      <c r="L526" s="121"/>
      <c r="O526" s="207"/>
      <c r="P526" s="207"/>
      <c r="Q526" s="207"/>
    </row>
    <row r="527" s="206" customFormat="1" spans="3:17">
      <c r="C527" s="121"/>
      <c r="D527" s="121"/>
      <c r="E527" s="121"/>
      <c r="F527" s="121"/>
      <c r="G527" s="121"/>
      <c r="H527" s="121"/>
      <c r="I527" s="121"/>
      <c r="J527" s="121"/>
      <c r="K527" s="121"/>
      <c r="L527" s="121"/>
      <c r="O527" s="207"/>
      <c r="P527" s="207"/>
      <c r="Q527" s="207"/>
    </row>
    <row r="528" s="206" customFormat="1" spans="3:17">
      <c r="C528" s="121"/>
      <c r="D528" s="121"/>
      <c r="E528" s="121"/>
      <c r="F528" s="121"/>
      <c r="G528" s="121"/>
      <c r="H528" s="121"/>
      <c r="I528" s="121"/>
      <c r="J528" s="121"/>
      <c r="K528" s="121"/>
      <c r="L528" s="121"/>
      <c r="O528" s="207"/>
      <c r="P528" s="207"/>
      <c r="Q528" s="207"/>
    </row>
    <row r="529" s="206" customFormat="1" spans="3:17">
      <c r="C529" s="121"/>
      <c r="D529" s="121"/>
      <c r="E529" s="121"/>
      <c r="F529" s="121"/>
      <c r="G529" s="121"/>
      <c r="H529" s="121"/>
      <c r="I529" s="121"/>
      <c r="J529" s="121"/>
      <c r="K529" s="121"/>
      <c r="L529" s="121"/>
      <c r="O529" s="207"/>
      <c r="P529" s="207"/>
      <c r="Q529" s="207"/>
    </row>
    <row r="530" s="206" customFormat="1" spans="3:17">
      <c r="C530" s="121"/>
      <c r="D530" s="121"/>
      <c r="E530" s="121"/>
      <c r="F530" s="121"/>
      <c r="G530" s="121"/>
      <c r="H530" s="121"/>
      <c r="I530" s="121"/>
      <c r="J530" s="121"/>
      <c r="K530" s="121"/>
      <c r="L530" s="121"/>
      <c r="O530" s="207"/>
      <c r="P530" s="207"/>
      <c r="Q530" s="207"/>
    </row>
    <row r="531" s="206" customFormat="1" spans="3:17">
      <c r="C531" s="121"/>
      <c r="D531" s="121"/>
      <c r="E531" s="121"/>
      <c r="F531" s="121"/>
      <c r="G531" s="121"/>
      <c r="H531" s="121"/>
      <c r="I531" s="121"/>
      <c r="J531" s="121"/>
      <c r="K531" s="121"/>
      <c r="L531" s="121"/>
      <c r="O531" s="207"/>
      <c r="P531" s="207"/>
      <c r="Q531" s="207"/>
    </row>
    <row r="532" s="206" customFormat="1" spans="3:17">
      <c r="C532" s="121"/>
      <c r="D532" s="121"/>
      <c r="E532" s="121"/>
      <c r="F532" s="121"/>
      <c r="G532" s="121"/>
      <c r="H532" s="121"/>
      <c r="I532" s="121"/>
      <c r="J532" s="121"/>
      <c r="K532" s="121"/>
      <c r="L532" s="121"/>
      <c r="O532" s="207"/>
      <c r="P532" s="207"/>
      <c r="Q532" s="207"/>
    </row>
    <row r="533" s="206" customFormat="1" spans="3:17">
      <c r="C533" s="121"/>
      <c r="D533" s="121"/>
      <c r="E533" s="121"/>
      <c r="F533" s="121"/>
      <c r="G533" s="121"/>
      <c r="H533" s="121"/>
      <c r="I533" s="121"/>
      <c r="J533" s="121"/>
      <c r="K533" s="121"/>
      <c r="L533" s="121"/>
      <c r="O533" s="207"/>
      <c r="P533" s="207"/>
      <c r="Q533" s="207"/>
    </row>
    <row r="534" s="206" customFormat="1" spans="3:17">
      <c r="C534" s="121"/>
      <c r="D534" s="121"/>
      <c r="E534" s="121"/>
      <c r="F534" s="121"/>
      <c r="G534" s="121"/>
      <c r="H534" s="121"/>
      <c r="I534" s="121"/>
      <c r="J534" s="121"/>
      <c r="K534" s="121"/>
      <c r="L534" s="121"/>
      <c r="O534" s="207"/>
      <c r="P534" s="207"/>
      <c r="Q534" s="207"/>
    </row>
    <row r="535" s="206" customFormat="1" spans="3:17">
      <c r="C535" s="121"/>
      <c r="D535" s="121"/>
      <c r="E535" s="121"/>
      <c r="F535" s="121"/>
      <c r="G535" s="121"/>
      <c r="H535" s="121"/>
      <c r="I535" s="121"/>
      <c r="J535" s="121"/>
      <c r="K535" s="121"/>
      <c r="L535" s="121"/>
      <c r="O535" s="207"/>
      <c r="P535" s="207"/>
      <c r="Q535" s="207"/>
    </row>
    <row r="536" s="206" customFormat="1" spans="3:17">
      <c r="C536" s="121"/>
      <c r="D536" s="121"/>
      <c r="E536" s="121"/>
      <c r="F536" s="121"/>
      <c r="G536" s="121"/>
      <c r="H536" s="121"/>
      <c r="I536" s="121"/>
      <c r="J536" s="121"/>
      <c r="K536" s="121"/>
      <c r="L536" s="121"/>
      <c r="O536" s="207"/>
      <c r="P536" s="207"/>
      <c r="Q536" s="207"/>
    </row>
    <row r="537" s="206" customFormat="1" spans="3:17">
      <c r="C537" s="121"/>
      <c r="D537" s="121"/>
      <c r="E537" s="121"/>
      <c r="F537" s="121"/>
      <c r="G537" s="121"/>
      <c r="H537" s="121"/>
      <c r="I537" s="121"/>
      <c r="J537" s="121"/>
      <c r="K537" s="121"/>
      <c r="L537" s="121"/>
      <c r="O537" s="207"/>
      <c r="P537" s="207"/>
      <c r="Q537" s="207"/>
    </row>
    <row r="538" s="206" customFormat="1" spans="3:17">
      <c r="C538" s="121"/>
      <c r="D538" s="121"/>
      <c r="E538" s="121"/>
      <c r="F538" s="121"/>
      <c r="G538" s="121"/>
      <c r="H538" s="121"/>
      <c r="I538" s="121"/>
      <c r="J538" s="121"/>
      <c r="K538" s="121"/>
      <c r="L538" s="121"/>
      <c r="O538" s="207"/>
      <c r="P538" s="207"/>
      <c r="Q538" s="207"/>
    </row>
    <row r="539" s="206" customFormat="1" spans="3:17">
      <c r="C539" s="121"/>
      <c r="D539" s="121"/>
      <c r="E539" s="121"/>
      <c r="F539" s="121"/>
      <c r="G539" s="121"/>
      <c r="H539" s="121"/>
      <c r="I539" s="121"/>
      <c r="J539" s="121"/>
      <c r="K539" s="121"/>
      <c r="L539" s="121"/>
      <c r="O539" s="207"/>
      <c r="P539" s="207"/>
      <c r="Q539" s="207"/>
    </row>
    <row r="540" s="206" customFormat="1" spans="3:17">
      <c r="C540" s="121"/>
      <c r="D540" s="121"/>
      <c r="E540" s="121"/>
      <c r="F540" s="121"/>
      <c r="G540" s="121"/>
      <c r="H540" s="121"/>
      <c r="I540" s="121"/>
      <c r="J540" s="121"/>
      <c r="K540" s="121"/>
      <c r="L540" s="121"/>
      <c r="O540" s="207"/>
      <c r="P540" s="207"/>
      <c r="Q540" s="207"/>
    </row>
    <row r="541" s="206" customFormat="1" spans="3:17">
      <c r="C541" s="121"/>
      <c r="D541" s="121"/>
      <c r="E541" s="121"/>
      <c r="F541" s="121"/>
      <c r="G541" s="121"/>
      <c r="H541" s="121"/>
      <c r="I541" s="121"/>
      <c r="J541" s="121"/>
      <c r="K541" s="121"/>
      <c r="L541" s="121"/>
      <c r="O541" s="207"/>
      <c r="P541" s="207"/>
      <c r="Q541" s="207"/>
    </row>
    <row r="542" s="206" customFormat="1" spans="3:17">
      <c r="C542" s="121"/>
      <c r="D542" s="121"/>
      <c r="E542" s="121"/>
      <c r="F542" s="121"/>
      <c r="G542" s="121"/>
      <c r="H542" s="121"/>
      <c r="I542" s="121"/>
      <c r="J542" s="121"/>
      <c r="K542" s="121"/>
      <c r="L542" s="121"/>
      <c r="O542" s="207"/>
      <c r="P542" s="207"/>
      <c r="Q542" s="207"/>
    </row>
    <row r="543" s="206" customFormat="1" spans="3:17">
      <c r="C543" s="121"/>
      <c r="D543" s="121"/>
      <c r="E543" s="121"/>
      <c r="F543" s="121"/>
      <c r="G543" s="121"/>
      <c r="H543" s="121"/>
      <c r="I543" s="121"/>
      <c r="J543" s="121"/>
      <c r="K543" s="121"/>
      <c r="L543" s="121"/>
      <c r="O543" s="207"/>
      <c r="P543" s="207"/>
      <c r="Q543" s="207"/>
    </row>
    <row r="544" s="206" customFormat="1" spans="3:17">
      <c r="C544" s="121"/>
      <c r="D544" s="121"/>
      <c r="E544" s="121"/>
      <c r="F544" s="121"/>
      <c r="G544" s="121"/>
      <c r="H544" s="121"/>
      <c r="I544" s="121"/>
      <c r="J544" s="121"/>
      <c r="K544" s="121"/>
      <c r="L544" s="121"/>
      <c r="O544" s="207"/>
      <c r="P544" s="207"/>
      <c r="Q544" s="207"/>
    </row>
    <row r="545" s="206" customFormat="1" spans="3:17">
      <c r="C545" s="121"/>
      <c r="D545" s="121"/>
      <c r="E545" s="121"/>
      <c r="F545" s="121"/>
      <c r="G545" s="121"/>
      <c r="H545" s="121"/>
      <c r="I545" s="121"/>
      <c r="J545" s="121"/>
      <c r="K545" s="121"/>
      <c r="L545" s="121"/>
      <c r="O545" s="207"/>
      <c r="P545" s="207"/>
      <c r="Q545" s="207"/>
    </row>
    <row r="546" s="206" customFormat="1" spans="3:17">
      <c r="C546" s="121"/>
      <c r="D546" s="121"/>
      <c r="E546" s="121"/>
      <c r="F546" s="121"/>
      <c r="G546" s="121"/>
      <c r="H546" s="121"/>
      <c r="I546" s="121"/>
      <c r="J546" s="121"/>
      <c r="K546" s="121"/>
      <c r="L546" s="121"/>
      <c r="O546" s="207"/>
      <c r="P546" s="207"/>
      <c r="Q546" s="207"/>
    </row>
    <row r="547" s="206" customFormat="1" spans="3:17">
      <c r="C547" s="121"/>
      <c r="D547" s="121"/>
      <c r="E547" s="121"/>
      <c r="F547" s="121"/>
      <c r="G547" s="121"/>
      <c r="H547" s="121"/>
      <c r="I547" s="121"/>
      <c r="J547" s="121"/>
      <c r="K547" s="121"/>
      <c r="L547" s="121"/>
      <c r="O547" s="207"/>
      <c r="P547" s="207"/>
      <c r="Q547" s="207"/>
    </row>
    <row r="548" s="206" customFormat="1" spans="3:17">
      <c r="C548" s="121"/>
      <c r="D548" s="121"/>
      <c r="E548" s="121"/>
      <c r="F548" s="121"/>
      <c r="G548" s="121"/>
      <c r="H548" s="121"/>
      <c r="I548" s="121"/>
      <c r="J548" s="121"/>
      <c r="K548" s="121"/>
      <c r="L548" s="121"/>
      <c r="O548" s="207"/>
      <c r="P548" s="207"/>
      <c r="Q548" s="207"/>
    </row>
    <row r="549" s="206" customFormat="1" spans="3:17">
      <c r="C549" s="121"/>
      <c r="D549" s="121"/>
      <c r="E549" s="121"/>
      <c r="F549" s="121"/>
      <c r="G549" s="121"/>
      <c r="H549" s="121"/>
      <c r="I549" s="121"/>
      <c r="J549" s="121"/>
      <c r="K549" s="121"/>
      <c r="L549" s="121"/>
      <c r="O549" s="207"/>
      <c r="P549" s="207"/>
      <c r="Q549" s="207"/>
    </row>
    <row r="550" s="206" customFormat="1" spans="3:17">
      <c r="C550" s="121"/>
      <c r="D550" s="121"/>
      <c r="E550" s="121"/>
      <c r="F550" s="121"/>
      <c r="G550" s="121"/>
      <c r="H550" s="121"/>
      <c r="I550" s="121"/>
      <c r="J550" s="121"/>
      <c r="K550" s="121"/>
      <c r="L550" s="121"/>
      <c r="O550" s="207"/>
      <c r="P550" s="207"/>
      <c r="Q550" s="207"/>
    </row>
    <row r="551" s="206" customFormat="1" spans="3:17">
      <c r="C551" s="121"/>
      <c r="D551" s="121"/>
      <c r="E551" s="121"/>
      <c r="F551" s="121"/>
      <c r="G551" s="121"/>
      <c r="H551" s="121"/>
      <c r="I551" s="121"/>
      <c r="J551" s="121"/>
      <c r="K551" s="121"/>
      <c r="L551" s="121"/>
      <c r="O551" s="207"/>
      <c r="P551" s="207"/>
      <c r="Q551" s="207"/>
    </row>
    <row r="552" s="206" customFormat="1" spans="3:17">
      <c r="C552" s="121"/>
      <c r="D552" s="121"/>
      <c r="E552" s="121"/>
      <c r="F552" s="121"/>
      <c r="G552" s="121"/>
      <c r="H552" s="121"/>
      <c r="I552" s="121"/>
      <c r="J552" s="121"/>
      <c r="K552" s="121"/>
      <c r="L552" s="121"/>
      <c r="O552" s="207"/>
      <c r="P552" s="207"/>
      <c r="Q552" s="207"/>
    </row>
    <row r="553" s="206" customFormat="1" spans="3:17">
      <c r="C553" s="121"/>
      <c r="D553" s="121"/>
      <c r="E553" s="121"/>
      <c r="F553" s="121"/>
      <c r="G553" s="121"/>
      <c r="H553" s="121"/>
      <c r="I553" s="121"/>
      <c r="J553" s="121"/>
      <c r="K553" s="121"/>
      <c r="L553" s="121"/>
      <c r="O553" s="207"/>
      <c r="P553" s="207"/>
      <c r="Q553" s="207"/>
    </row>
    <row r="554" s="206" customFormat="1" spans="3:17">
      <c r="C554" s="121"/>
      <c r="D554" s="121"/>
      <c r="E554" s="121"/>
      <c r="F554" s="121"/>
      <c r="G554" s="121"/>
      <c r="H554" s="121"/>
      <c r="I554" s="121"/>
      <c r="J554" s="121"/>
      <c r="K554" s="121"/>
      <c r="L554" s="121"/>
      <c r="O554" s="207"/>
      <c r="P554" s="207"/>
      <c r="Q554" s="207"/>
    </row>
    <row r="555" s="206" customFormat="1" spans="3:17">
      <c r="C555" s="121"/>
      <c r="D555" s="121"/>
      <c r="E555" s="121"/>
      <c r="F555" s="121"/>
      <c r="G555" s="121"/>
      <c r="H555" s="121"/>
      <c r="I555" s="121"/>
      <c r="J555" s="121"/>
      <c r="K555" s="121"/>
      <c r="L555" s="121"/>
      <c r="O555" s="207"/>
      <c r="P555" s="207"/>
      <c r="Q555" s="207"/>
    </row>
    <row r="556" s="206" customFormat="1" spans="3:17">
      <c r="C556" s="121"/>
      <c r="D556" s="121"/>
      <c r="E556" s="121"/>
      <c r="F556" s="121"/>
      <c r="G556" s="121"/>
      <c r="H556" s="121"/>
      <c r="I556" s="121"/>
      <c r="J556" s="121"/>
      <c r="K556" s="121"/>
      <c r="L556" s="121"/>
      <c r="O556" s="207"/>
      <c r="P556" s="207"/>
      <c r="Q556" s="207"/>
    </row>
    <row r="557" s="206" customFormat="1" spans="3:17">
      <c r="C557" s="121"/>
      <c r="D557" s="121"/>
      <c r="E557" s="121"/>
      <c r="F557" s="121"/>
      <c r="G557" s="121"/>
      <c r="H557" s="121"/>
      <c r="I557" s="121"/>
      <c r="J557" s="121"/>
      <c r="K557" s="121"/>
      <c r="L557" s="121"/>
      <c r="O557" s="207"/>
      <c r="P557" s="207"/>
      <c r="Q557" s="207"/>
    </row>
    <row r="558" s="206" customFormat="1" spans="3:17">
      <c r="C558" s="121"/>
      <c r="D558" s="121"/>
      <c r="E558" s="121"/>
      <c r="F558" s="121"/>
      <c r="G558" s="121"/>
      <c r="H558" s="121"/>
      <c r="I558" s="121"/>
      <c r="J558" s="121"/>
      <c r="K558" s="121"/>
      <c r="L558" s="121"/>
      <c r="O558" s="207"/>
      <c r="P558" s="207"/>
      <c r="Q558" s="207"/>
    </row>
    <row r="559" s="206" customFormat="1" spans="3:17">
      <c r="C559" s="121"/>
      <c r="D559" s="121"/>
      <c r="E559" s="121"/>
      <c r="F559" s="121"/>
      <c r="G559" s="121"/>
      <c r="H559" s="121"/>
      <c r="I559" s="121"/>
      <c r="J559" s="121"/>
      <c r="K559" s="121"/>
      <c r="L559" s="121"/>
      <c r="O559" s="207"/>
      <c r="P559" s="207"/>
      <c r="Q559" s="207"/>
    </row>
    <row r="560" s="206" customFormat="1" spans="3:17">
      <c r="C560" s="121"/>
      <c r="D560" s="121"/>
      <c r="E560" s="121"/>
      <c r="F560" s="121"/>
      <c r="G560" s="121"/>
      <c r="H560" s="121"/>
      <c r="I560" s="121"/>
      <c r="J560" s="121"/>
      <c r="K560" s="121"/>
      <c r="L560" s="121"/>
      <c r="O560" s="207"/>
      <c r="P560" s="207"/>
      <c r="Q560" s="207"/>
    </row>
    <row r="561" s="206" customFormat="1" spans="3:17">
      <c r="C561" s="121"/>
      <c r="D561" s="121"/>
      <c r="E561" s="121"/>
      <c r="F561" s="121"/>
      <c r="G561" s="121"/>
      <c r="H561" s="121"/>
      <c r="I561" s="121"/>
      <c r="J561" s="121"/>
      <c r="K561" s="121"/>
      <c r="L561" s="121"/>
      <c r="O561" s="207"/>
      <c r="P561" s="207"/>
      <c r="Q561" s="207"/>
    </row>
    <row r="562" s="206" customFormat="1" spans="3:17">
      <c r="C562" s="121"/>
      <c r="D562" s="121"/>
      <c r="E562" s="121"/>
      <c r="F562" s="121"/>
      <c r="G562" s="121"/>
      <c r="H562" s="121"/>
      <c r="I562" s="121"/>
      <c r="J562" s="121"/>
      <c r="K562" s="121"/>
      <c r="L562" s="121"/>
      <c r="O562" s="207"/>
      <c r="P562" s="207"/>
      <c r="Q562" s="207"/>
    </row>
    <row r="563" s="206" customFormat="1" spans="3:17">
      <c r="C563" s="121"/>
      <c r="D563" s="121"/>
      <c r="E563" s="121"/>
      <c r="F563" s="121"/>
      <c r="G563" s="121"/>
      <c r="H563" s="121"/>
      <c r="I563" s="121"/>
      <c r="J563" s="121"/>
      <c r="K563" s="121"/>
      <c r="L563" s="121"/>
      <c r="O563" s="207"/>
      <c r="P563" s="207"/>
      <c r="Q563" s="207"/>
    </row>
    <row r="564" s="206" customFormat="1" spans="3:17">
      <c r="C564" s="121"/>
      <c r="D564" s="121"/>
      <c r="E564" s="121"/>
      <c r="F564" s="121"/>
      <c r="G564" s="121"/>
      <c r="H564" s="121"/>
      <c r="I564" s="121"/>
      <c r="J564" s="121"/>
      <c r="K564" s="121"/>
      <c r="L564" s="121"/>
      <c r="O564" s="207"/>
      <c r="P564" s="207"/>
      <c r="Q564" s="207"/>
    </row>
    <row r="565" s="206" customFormat="1" spans="3:17">
      <c r="C565" s="121"/>
      <c r="D565" s="121"/>
      <c r="E565" s="121"/>
      <c r="F565" s="121"/>
      <c r="G565" s="121"/>
      <c r="H565" s="121"/>
      <c r="I565" s="121"/>
      <c r="J565" s="121"/>
      <c r="K565" s="121"/>
      <c r="L565" s="121"/>
      <c r="O565" s="207"/>
      <c r="P565" s="207"/>
      <c r="Q565" s="207"/>
    </row>
    <row r="566" s="206" customFormat="1" spans="3:17">
      <c r="C566" s="121"/>
      <c r="D566" s="121"/>
      <c r="E566" s="121"/>
      <c r="F566" s="121"/>
      <c r="G566" s="121"/>
      <c r="H566" s="121"/>
      <c r="I566" s="121"/>
      <c r="J566" s="121"/>
      <c r="K566" s="121"/>
      <c r="L566" s="121"/>
      <c r="O566" s="207"/>
      <c r="P566" s="207"/>
      <c r="Q566" s="207"/>
    </row>
    <row r="567" s="206" customFormat="1" spans="3:17">
      <c r="C567" s="121"/>
      <c r="D567" s="121"/>
      <c r="E567" s="121"/>
      <c r="F567" s="121"/>
      <c r="G567" s="121"/>
      <c r="H567" s="121"/>
      <c r="I567" s="121"/>
      <c r="J567" s="121"/>
      <c r="K567" s="121"/>
      <c r="L567" s="121"/>
      <c r="O567" s="207"/>
      <c r="P567" s="207"/>
      <c r="Q567" s="207"/>
    </row>
    <row r="568" s="206" customFormat="1" spans="3:17">
      <c r="C568" s="121"/>
      <c r="D568" s="121"/>
      <c r="E568" s="121"/>
      <c r="F568" s="121"/>
      <c r="G568" s="121"/>
      <c r="H568" s="121"/>
      <c r="I568" s="121"/>
      <c r="J568" s="121"/>
      <c r="K568" s="121"/>
      <c r="L568" s="121"/>
      <c r="O568" s="207"/>
      <c r="P568" s="207"/>
      <c r="Q568" s="207"/>
    </row>
    <row r="569" s="206" customFormat="1" spans="3:17">
      <c r="C569" s="121"/>
      <c r="D569" s="121"/>
      <c r="E569" s="121"/>
      <c r="F569" s="121"/>
      <c r="G569" s="121"/>
      <c r="H569" s="121"/>
      <c r="I569" s="121"/>
      <c r="J569" s="121"/>
      <c r="K569" s="121"/>
      <c r="L569" s="121"/>
      <c r="O569" s="207"/>
      <c r="P569" s="207"/>
      <c r="Q569" s="207"/>
    </row>
    <row r="570" s="206" customFormat="1" spans="3:17">
      <c r="C570" s="121"/>
      <c r="D570" s="121"/>
      <c r="E570" s="121"/>
      <c r="F570" s="121"/>
      <c r="G570" s="121"/>
      <c r="H570" s="121"/>
      <c r="I570" s="121"/>
      <c r="J570" s="121"/>
      <c r="K570" s="121"/>
      <c r="L570" s="121"/>
      <c r="O570" s="207"/>
      <c r="P570" s="207"/>
      <c r="Q570" s="207"/>
    </row>
    <row r="571" s="206" customFormat="1" spans="3:17">
      <c r="C571" s="121"/>
      <c r="D571" s="121"/>
      <c r="E571" s="121"/>
      <c r="F571" s="121"/>
      <c r="G571" s="121"/>
      <c r="H571" s="121"/>
      <c r="I571" s="121"/>
      <c r="J571" s="121"/>
      <c r="K571" s="121"/>
      <c r="L571" s="121"/>
      <c r="O571" s="207"/>
      <c r="P571" s="207"/>
      <c r="Q571" s="207"/>
    </row>
    <row r="572" s="206" customFormat="1" spans="3:17">
      <c r="C572" s="121"/>
      <c r="D572" s="121"/>
      <c r="E572" s="121"/>
      <c r="F572" s="121"/>
      <c r="G572" s="121"/>
      <c r="H572" s="121"/>
      <c r="I572" s="121"/>
      <c r="J572" s="121"/>
      <c r="K572" s="121"/>
      <c r="L572" s="121"/>
      <c r="O572" s="207"/>
      <c r="P572" s="207"/>
      <c r="Q572" s="207"/>
    </row>
    <row r="573" s="206" customFormat="1" spans="3:17">
      <c r="C573" s="121"/>
      <c r="D573" s="121"/>
      <c r="E573" s="121"/>
      <c r="F573" s="121"/>
      <c r="G573" s="121"/>
      <c r="H573" s="121"/>
      <c r="I573" s="121"/>
      <c r="J573" s="121"/>
      <c r="K573" s="121"/>
      <c r="L573" s="121"/>
      <c r="O573" s="207"/>
      <c r="P573" s="207"/>
      <c r="Q573" s="207"/>
    </row>
    <row r="574" s="206" customFormat="1" spans="3:17">
      <c r="C574" s="121"/>
      <c r="D574" s="121"/>
      <c r="E574" s="121"/>
      <c r="F574" s="121"/>
      <c r="G574" s="121"/>
      <c r="H574" s="121"/>
      <c r="I574" s="121"/>
      <c r="J574" s="121"/>
      <c r="K574" s="121"/>
      <c r="L574" s="121"/>
      <c r="O574" s="207"/>
      <c r="P574" s="207"/>
      <c r="Q574" s="207"/>
    </row>
    <row r="575" s="206" customFormat="1" spans="3:17">
      <c r="C575" s="121"/>
      <c r="D575" s="121"/>
      <c r="E575" s="121"/>
      <c r="F575" s="121"/>
      <c r="G575" s="121"/>
      <c r="H575" s="121"/>
      <c r="I575" s="121"/>
      <c r="J575" s="121"/>
      <c r="K575" s="121"/>
      <c r="L575" s="121"/>
      <c r="O575" s="207"/>
      <c r="P575" s="207"/>
      <c r="Q575" s="207"/>
    </row>
    <row r="576" s="206" customFormat="1" spans="3:17">
      <c r="C576" s="121"/>
      <c r="D576" s="121"/>
      <c r="E576" s="121"/>
      <c r="F576" s="121"/>
      <c r="G576" s="121"/>
      <c r="H576" s="121"/>
      <c r="I576" s="121"/>
      <c r="J576" s="121"/>
      <c r="K576" s="121"/>
      <c r="L576" s="121"/>
      <c r="O576" s="207"/>
      <c r="P576" s="207"/>
      <c r="Q576" s="207"/>
    </row>
    <row r="577" s="206" customFormat="1" spans="3:17">
      <c r="C577" s="121"/>
      <c r="D577" s="121"/>
      <c r="E577" s="121"/>
      <c r="F577" s="121"/>
      <c r="G577" s="121"/>
      <c r="H577" s="121"/>
      <c r="I577" s="121"/>
      <c r="J577" s="121"/>
      <c r="K577" s="121"/>
      <c r="L577" s="121"/>
      <c r="O577" s="207"/>
      <c r="P577" s="207"/>
      <c r="Q577" s="207"/>
    </row>
    <row r="578" s="206" customFormat="1" spans="3:17">
      <c r="C578" s="121"/>
      <c r="D578" s="121"/>
      <c r="E578" s="121"/>
      <c r="F578" s="121"/>
      <c r="G578" s="121"/>
      <c r="H578" s="121"/>
      <c r="I578" s="121"/>
      <c r="J578" s="121"/>
      <c r="K578" s="121"/>
      <c r="L578" s="121"/>
      <c r="O578" s="207"/>
      <c r="P578" s="207"/>
      <c r="Q578" s="207"/>
    </row>
    <row r="579" s="206" customFormat="1" spans="3:17">
      <c r="C579" s="121"/>
      <c r="D579" s="121"/>
      <c r="E579" s="121"/>
      <c r="F579" s="121"/>
      <c r="G579" s="121"/>
      <c r="H579" s="121"/>
      <c r="I579" s="121"/>
      <c r="J579" s="121"/>
      <c r="K579" s="121"/>
      <c r="L579" s="121"/>
      <c r="O579" s="207"/>
      <c r="P579" s="207"/>
      <c r="Q579" s="207"/>
    </row>
    <row r="580" s="206" customFormat="1" spans="3:17">
      <c r="C580" s="121"/>
      <c r="D580" s="121"/>
      <c r="E580" s="121"/>
      <c r="F580" s="121"/>
      <c r="G580" s="121"/>
      <c r="H580" s="121"/>
      <c r="I580" s="121"/>
      <c r="J580" s="121"/>
      <c r="K580" s="121"/>
      <c r="L580" s="121"/>
      <c r="O580" s="207"/>
      <c r="P580" s="207"/>
      <c r="Q580" s="207"/>
    </row>
    <row r="581" s="206" customFormat="1" spans="3:17">
      <c r="C581" s="121"/>
      <c r="D581" s="121"/>
      <c r="E581" s="121"/>
      <c r="F581" s="121"/>
      <c r="G581" s="121"/>
      <c r="H581" s="121"/>
      <c r="I581" s="121"/>
      <c r="J581" s="121"/>
      <c r="K581" s="121"/>
      <c r="L581" s="121"/>
      <c r="O581" s="207"/>
      <c r="P581" s="207"/>
      <c r="Q581" s="207"/>
    </row>
    <row r="582" s="206" customFormat="1" spans="3:17">
      <c r="C582" s="121"/>
      <c r="D582" s="121"/>
      <c r="E582" s="121"/>
      <c r="F582" s="121"/>
      <c r="G582" s="121"/>
      <c r="H582" s="121"/>
      <c r="I582" s="121"/>
      <c r="J582" s="121"/>
      <c r="K582" s="121"/>
      <c r="L582" s="121"/>
      <c r="O582" s="207"/>
      <c r="P582" s="207"/>
      <c r="Q582" s="207"/>
    </row>
    <row r="583" s="206" customFormat="1" spans="3:17">
      <c r="C583" s="121"/>
      <c r="D583" s="121"/>
      <c r="E583" s="121"/>
      <c r="F583" s="121"/>
      <c r="G583" s="121"/>
      <c r="H583" s="121"/>
      <c r="I583" s="121"/>
      <c r="J583" s="121"/>
      <c r="K583" s="121"/>
      <c r="L583" s="121"/>
      <c r="O583" s="207"/>
      <c r="P583" s="207"/>
      <c r="Q583" s="207"/>
    </row>
    <row r="584" s="206" customFormat="1" spans="3:17">
      <c r="C584" s="121"/>
      <c r="D584" s="121"/>
      <c r="E584" s="121"/>
      <c r="F584" s="121"/>
      <c r="G584" s="121"/>
      <c r="H584" s="121"/>
      <c r="I584" s="121"/>
      <c r="J584" s="121"/>
      <c r="K584" s="121"/>
      <c r="L584" s="121"/>
      <c r="O584" s="207"/>
      <c r="P584" s="207"/>
      <c r="Q584" s="207"/>
    </row>
    <row r="585" s="206" customFormat="1" spans="3:17">
      <c r="C585" s="121"/>
      <c r="D585" s="121"/>
      <c r="E585" s="121"/>
      <c r="F585" s="121"/>
      <c r="G585" s="121"/>
      <c r="H585" s="121"/>
      <c r="I585" s="121"/>
      <c r="J585" s="121"/>
      <c r="K585" s="121"/>
      <c r="L585" s="121"/>
      <c r="O585" s="207"/>
      <c r="P585" s="207"/>
      <c r="Q585" s="207"/>
    </row>
    <row r="586" s="206" customFormat="1" spans="3:17">
      <c r="C586" s="121"/>
      <c r="D586" s="121"/>
      <c r="E586" s="121"/>
      <c r="F586" s="121"/>
      <c r="G586" s="121"/>
      <c r="H586" s="121"/>
      <c r="I586" s="121"/>
      <c r="J586" s="121"/>
      <c r="K586" s="121"/>
      <c r="L586" s="121"/>
      <c r="O586" s="207"/>
      <c r="P586" s="207"/>
      <c r="Q586" s="207"/>
    </row>
    <row r="587" s="206" customFormat="1" spans="3:17">
      <c r="C587" s="121"/>
      <c r="D587" s="121"/>
      <c r="E587" s="121"/>
      <c r="F587" s="121"/>
      <c r="G587" s="121"/>
      <c r="H587" s="121"/>
      <c r="I587" s="121"/>
      <c r="J587" s="121"/>
      <c r="K587" s="121"/>
      <c r="L587" s="121"/>
      <c r="O587" s="207"/>
      <c r="P587" s="207"/>
      <c r="Q587" s="207"/>
    </row>
    <row r="588" s="206" customFormat="1" spans="3:17">
      <c r="C588" s="121"/>
      <c r="D588" s="121"/>
      <c r="E588" s="121"/>
      <c r="F588" s="121"/>
      <c r="G588" s="121"/>
      <c r="H588" s="121"/>
      <c r="I588" s="121"/>
      <c r="J588" s="121"/>
      <c r="K588" s="121"/>
      <c r="L588" s="121"/>
      <c r="O588" s="207"/>
      <c r="P588" s="207"/>
      <c r="Q588" s="207"/>
    </row>
    <row r="589" s="206" customFormat="1" spans="3:17">
      <c r="C589" s="121"/>
      <c r="D589" s="121"/>
      <c r="E589" s="121"/>
      <c r="F589" s="121"/>
      <c r="G589" s="121"/>
      <c r="H589" s="121"/>
      <c r="I589" s="121"/>
      <c r="J589" s="121"/>
      <c r="K589" s="121"/>
      <c r="L589" s="121"/>
      <c r="O589" s="207"/>
      <c r="P589" s="207"/>
      <c r="Q589" s="207"/>
    </row>
    <row r="590" s="206" customFormat="1" spans="3:17">
      <c r="C590" s="121"/>
      <c r="D590" s="121"/>
      <c r="E590" s="121"/>
      <c r="F590" s="121"/>
      <c r="G590" s="121"/>
      <c r="H590" s="121"/>
      <c r="I590" s="121"/>
      <c r="J590" s="121"/>
      <c r="K590" s="121"/>
      <c r="L590" s="121"/>
      <c r="O590" s="207"/>
      <c r="P590" s="207"/>
      <c r="Q590" s="207"/>
    </row>
    <row r="591" s="206" customFormat="1" spans="3:17">
      <c r="C591" s="121"/>
      <c r="D591" s="121"/>
      <c r="E591" s="121"/>
      <c r="F591" s="121"/>
      <c r="G591" s="121"/>
      <c r="H591" s="121"/>
      <c r="I591" s="121"/>
      <c r="J591" s="121"/>
      <c r="K591" s="121"/>
      <c r="L591" s="121"/>
      <c r="O591" s="207"/>
      <c r="P591" s="207"/>
      <c r="Q591" s="207"/>
    </row>
    <row r="592" s="206" customFormat="1" spans="3:17">
      <c r="C592" s="121"/>
      <c r="D592" s="121"/>
      <c r="E592" s="121"/>
      <c r="F592" s="121"/>
      <c r="G592" s="121"/>
      <c r="H592" s="121"/>
      <c r="I592" s="121"/>
      <c r="J592" s="121"/>
      <c r="K592" s="121"/>
      <c r="L592" s="121"/>
      <c r="O592" s="207"/>
      <c r="P592" s="207"/>
      <c r="Q592" s="207"/>
    </row>
    <row r="593" s="206" customFormat="1" spans="3:17">
      <c r="C593" s="121"/>
      <c r="D593" s="121"/>
      <c r="E593" s="121"/>
      <c r="F593" s="121"/>
      <c r="G593" s="121"/>
      <c r="H593" s="121"/>
      <c r="I593" s="121"/>
      <c r="J593" s="121"/>
      <c r="K593" s="121"/>
      <c r="L593" s="121"/>
      <c r="O593" s="207"/>
      <c r="P593" s="207"/>
      <c r="Q593" s="207"/>
    </row>
    <row r="594" s="206" customFormat="1" spans="3:17">
      <c r="C594" s="121"/>
      <c r="D594" s="121"/>
      <c r="E594" s="121"/>
      <c r="F594" s="121"/>
      <c r="G594" s="121"/>
      <c r="H594" s="121"/>
      <c r="I594" s="121"/>
      <c r="J594" s="121"/>
      <c r="K594" s="121"/>
      <c r="L594" s="121"/>
      <c r="O594" s="207"/>
      <c r="P594" s="207"/>
      <c r="Q594" s="207"/>
    </row>
    <row r="595" s="206" customFormat="1" spans="3:17">
      <c r="C595" s="121"/>
      <c r="D595" s="121"/>
      <c r="E595" s="121"/>
      <c r="F595" s="121"/>
      <c r="G595" s="121"/>
      <c r="H595" s="121"/>
      <c r="I595" s="121"/>
      <c r="J595" s="121"/>
      <c r="K595" s="121"/>
      <c r="L595" s="121"/>
      <c r="O595" s="207"/>
      <c r="P595" s="207"/>
      <c r="Q595" s="207"/>
    </row>
    <row r="596" s="206" customFormat="1" spans="3:17">
      <c r="C596" s="121"/>
      <c r="D596" s="121"/>
      <c r="E596" s="121"/>
      <c r="F596" s="121"/>
      <c r="G596" s="121"/>
      <c r="H596" s="121"/>
      <c r="I596" s="121"/>
      <c r="J596" s="121"/>
      <c r="K596" s="121"/>
      <c r="L596" s="121"/>
      <c r="O596" s="207"/>
      <c r="P596" s="207"/>
      <c r="Q596" s="207"/>
    </row>
    <row r="597" s="206" customFormat="1" spans="3:17">
      <c r="C597" s="121"/>
      <c r="D597" s="121"/>
      <c r="E597" s="121"/>
      <c r="F597" s="121"/>
      <c r="G597" s="121"/>
      <c r="H597" s="121"/>
      <c r="I597" s="121"/>
      <c r="J597" s="121"/>
      <c r="K597" s="121"/>
      <c r="L597" s="121"/>
      <c r="O597" s="207"/>
      <c r="P597" s="207"/>
      <c r="Q597" s="207"/>
    </row>
    <row r="598" s="206" customFormat="1" spans="3:17">
      <c r="C598" s="121"/>
      <c r="D598" s="121"/>
      <c r="E598" s="121"/>
      <c r="F598" s="121"/>
      <c r="G598" s="121"/>
      <c r="H598" s="121"/>
      <c r="I598" s="121"/>
      <c r="J598" s="121"/>
      <c r="K598" s="121"/>
      <c r="L598" s="121"/>
      <c r="O598" s="207"/>
      <c r="P598" s="207"/>
      <c r="Q598" s="207"/>
    </row>
    <row r="599" s="206" customFormat="1" spans="3:17">
      <c r="C599" s="121"/>
      <c r="D599" s="121"/>
      <c r="E599" s="121"/>
      <c r="F599" s="121"/>
      <c r="G599" s="121"/>
      <c r="H599" s="121"/>
      <c r="I599" s="121"/>
      <c r="J599" s="121"/>
      <c r="K599" s="121"/>
      <c r="L599" s="121"/>
      <c r="O599" s="207"/>
      <c r="P599" s="207"/>
      <c r="Q599" s="207"/>
    </row>
    <row r="600" s="206" customFormat="1" spans="3:17">
      <c r="C600" s="121"/>
      <c r="D600" s="121"/>
      <c r="E600" s="121"/>
      <c r="F600" s="121"/>
      <c r="G600" s="121"/>
      <c r="H600" s="121"/>
      <c r="I600" s="121"/>
      <c r="J600" s="121"/>
      <c r="K600" s="121"/>
      <c r="L600" s="121"/>
      <c r="O600" s="207"/>
      <c r="P600" s="207"/>
      <c r="Q600" s="207"/>
    </row>
    <row r="601" s="206" customFormat="1" spans="3:17">
      <c r="C601" s="121"/>
      <c r="D601" s="121"/>
      <c r="E601" s="121"/>
      <c r="F601" s="121"/>
      <c r="G601" s="121"/>
      <c r="H601" s="121"/>
      <c r="I601" s="121"/>
      <c r="J601" s="121"/>
      <c r="K601" s="121"/>
      <c r="L601" s="121"/>
      <c r="O601" s="207"/>
      <c r="P601" s="207"/>
      <c r="Q601" s="207"/>
    </row>
    <row r="602" s="206" customFormat="1" spans="3:17">
      <c r="C602" s="121"/>
      <c r="D602" s="121"/>
      <c r="E602" s="121"/>
      <c r="F602" s="121"/>
      <c r="G602" s="121"/>
      <c r="H602" s="121"/>
      <c r="I602" s="121"/>
      <c r="J602" s="121"/>
      <c r="K602" s="121"/>
      <c r="L602" s="121"/>
      <c r="O602" s="207"/>
      <c r="P602" s="207"/>
      <c r="Q602" s="207"/>
    </row>
    <row r="603" s="206" customFormat="1" spans="3:17">
      <c r="C603" s="121"/>
      <c r="D603" s="121"/>
      <c r="E603" s="121"/>
      <c r="F603" s="121"/>
      <c r="G603" s="121"/>
      <c r="H603" s="121"/>
      <c r="I603" s="121"/>
      <c r="J603" s="121"/>
      <c r="K603" s="121"/>
      <c r="L603" s="121"/>
      <c r="O603" s="207"/>
      <c r="P603" s="207"/>
      <c r="Q603" s="207"/>
    </row>
    <row r="604" s="206" customFormat="1" spans="3:17">
      <c r="C604" s="121"/>
      <c r="D604" s="121"/>
      <c r="E604" s="121"/>
      <c r="F604" s="121"/>
      <c r="G604" s="121"/>
      <c r="H604" s="121"/>
      <c r="I604" s="121"/>
      <c r="J604" s="121"/>
      <c r="K604" s="121"/>
      <c r="L604" s="121"/>
      <c r="O604" s="207"/>
      <c r="P604" s="207"/>
      <c r="Q604" s="207"/>
    </row>
    <row r="605" s="206" customFormat="1" spans="3:17">
      <c r="C605" s="121"/>
      <c r="D605" s="121"/>
      <c r="E605" s="121"/>
      <c r="F605" s="121"/>
      <c r="G605" s="121"/>
      <c r="H605" s="121"/>
      <c r="I605" s="121"/>
      <c r="J605" s="121"/>
      <c r="K605" s="121"/>
      <c r="L605" s="121"/>
      <c r="O605" s="207"/>
      <c r="P605" s="207"/>
      <c r="Q605" s="207"/>
    </row>
    <row r="606" s="206" customFormat="1" spans="3:17">
      <c r="C606" s="121"/>
      <c r="D606" s="121"/>
      <c r="E606" s="121"/>
      <c r="F606" s="121"/>
      <c r="G606" s="121"/>
      <c r="H606" s="121"/>
      <c r="I606" s="121"/>
      <c r="J606" s="121"/>
      <c r="K606" s="121"/>
      <c r="L606" s="121"/>
      <c r="O606" s="207"/>
      <c r="P606" s="207"/>
      <c r="Q606" s="207"/>
    </row>
    <row r="607" s="206" customFormat="1" spans="3:17">
      <c r="C607" s="121"/>
      <c r="D607" s="121"/>
      <c r="E607" s="121"/>
      <c r="F607" s="121"/>
      <c r="G607" s="121"/>
      <c r="H607" s="121"/>
      <c r="I607" s="121"/>
      <c r="J607" s="121"/>
      <c r="K607" s="121"/>
      <c r="L607" s="121"/>
      <c r="O607" s="207"/>
      <c r="P607" s="207"/>
      <c r="Q607" s="207"/>
    </row>
    <row r="608" s="206" customFormat="1" spans="3:17">
      <c r="C608" s="121"/>
      <c r="D608" s="121"/>
      <c r="E608" s="121"/>
      <c r="F608" s="121"/>
      <c r="G608" s="121"/>
      <c r="H608" s="121"/>
      <c r="I608" s="121"/>
      <c r="J608" s="121"/>
      <c r="K608" s="121"/>
      <c r="L608" s="121"/>
      <c r="O608" s="207"/>
      <c r="P608" s="207"/>
      <c r="Q608" s="207"/>
    </row>
    <row r="609" s="206" customFormat="1" spans="3:17">
      <c r="C609" s="121"/>
      <c r="D609" s="121"/>
      <c r="E609" s="121"/>
      <c r="F609" s="121"/>
      <c r="G609" s="121"/>
      <c r="H609" s="121"/>
      <c r="I609" s="121"/>
      <c r="J609" s="121"/>
      <c r="K609" s="121"/>
      <c r="L609" s="121"/>
      <c r="O609" s="207"/>
      <c r="P609" s="207"/>
      <c r="Q609" s="207"/>
    </row>
    <row r="610" s="206" customFormat="1" spans="3:17">
      <c r="C610" s="121"/>
      <c r="D610" s="121"/>
      <c r="E610" s="121"/>
      <c r="F610" s="121"/>
      <c r="G610" s="121"/>
      <c r="H610" s="121"/>
      <c r="I610" s="121"/>
      <c r="J610" s="121"/>
      <c r="K610" s="121"/>
      <c r="L610" s="121"/>
      <c r="O610" s="207"/>
      <c r="P610" s="207"/>
      <c r="Q610" s="207"/>
    </row>
    <row r="611" s="206" customFormat="1" spans="3:17">
      <c r="C611" s="121"/>
      <c r="D611" s="121"/>
      <c r="E611" s="121"/>
      <c r="F611" s="121"/>
      <c r="G611" s="121"/>
      <c r="H611" s="121"/>
      <c r="I611" s="121"/>
      <c r="J611" s="121"/>
      <c r="K611" s="121"/>
      <c r="L611" s="121"/>
      <c r="O611" s="207"/>
      <c r="P611" s="207"/>
      <c r="Q611" s="207"/>
    </row>
    <row r="612" s="206" customFormat="1" spans="3:17">
      <c r="C612" s="121"/>
      <c r="D612" s="121"/>
      <c r="E612" s="121"/>
      <c r="F612" s="121"/>
      <c r="G612" s="121"/>
      <c r="H612" s="121"/>
      <c r="I612" s="121"/>
      <c r="J612" s="121"/>
      <c r="K612" s="121"/>
      <c r="L612" s="121"/>
      <c r="O612" s="207"/>
      <c r="P612" s="207"/>
      <c r="Q612" s="207"/>
    </row>
    <row r="613" s="206" customFormat="1" spans="3:17">
      <c r="C613" s="121"/>
      <c r="D613" s="121"/>
      <c r="E613" s="121"/>
      <c r="F613" s="121"/>
      <c r="G613" s="121"/>
      <c r="H613" s="121"/>
      <c r="I613" s="121"/>
      <c r="J613" s="121"/>
      <c r="K613" s="121"/>
      <c r="L613" s="121"/>
      <c r="O613" s="207"/>
      <c r="P613" s="207"/>
      <c r="Q613" s="207"/>
    </row>
    <row r="614" s="206" customFormat="1" spans="3:17">
      <c r="C614" s="121"/>
      <c r="D614" s="121"/>
      <c r="E614" s="121"/>
      <c r="F614" s="121"/>
      <c r="G614" s="121"/>
      <c r="H614" s="121"/>
      <c r="I614" s="121"/>
      <c r="J614" s="121"/>
      <c r="K614" s="121"/>
      <c r="L614" s="121"/>
      <c r="O614" s="207"/>
      <c r="P614" s="207"/>
      <c r="Q614" s="207"/>
    </row>
    <row r="615" s="206" customFormat="1" spans="3:17">
      <c r="C615" s="121"/>
      <c r="D615" s="121"/>
      <c r="E615" s="121"/>
      <c r="F615" s="121"/>
      <c r="G615" s="121"/>
      <c r="H615" s="121"/>
      <c r="I615" s="121"/>
      <c r="J615" s="121"/>
      <c r="K615" s="121"/>
      <c r="L615" s="121"/>
      <c r="O615" s="207"/>
      <c r="P615" s="207"/>
      <c r="Q615" s="207"/>
    </row>
    <row r="616" s="206" customFormat="1" spans="3:17">
      <c r="C616" s="121"/>
      <c r="D616" s="121"/>
      <c r="E616" s="121"/>
      <c r="F616" s="121"/>
      <c r="G616" s="121"/>
      <c r="H616" s="121"/>
      <c r="I616" s="121"/>
      <c r="J616" s="121"/>
      <c r="K616" s="121"/>
      <c r="L616" s="121"/>
      <c r="O616" s="207"/>
      <c r="P616" s="207"/>
      <c r="Q616" s="207"/>
    </row>
    <row r="617" s="206" customFormat="1" spans="3:17">
      <c r="C617" s="121"/>
      <c r="D617" s="121"/>
      <c r="E617" s="121"/>
      <c r="F617" s="121"/>
      <c r="G617" s="121"/>
      <c r="H617" s="121"/>
      <c r="I617" s="121"/>
      <c r="J617" s="121"/>
      <c r="K617" s="121"/>
      <c r="L617" s="121"/>
      <c r="O617" s="207"/>
      <c r="P617" s="207"/>
      <c r="Q617" s="207"/>
    </row>
    <row r="618" s="206" customFormat="1" spans="3:17">
      <c r="C618" s="121"/>
      <c r="D618" s="121"/>
      <c r="E618" s="121"/>
      <c r="F618" s="121"/>
      <c r="G618" s="121"/>
      <c r="H618" s="121"/>
      <c r="I618" s="121"/>
      <c r="J618" s="121"/>
      <c r="K618" s="121"/>
      <c r="L618" s="121"/>
      <c r="O618" s="207"/>
      <c r="P618" s="207"/>
      <c r="Q618" s="207"/>
    </row>
    <row r="619" s="206" customFormat="1" spans="3:17">
      <c r="C619" s="121"/>
      <c r="D619" s="121"/>
      <c r="E619" s="121"/>
      <c r="F619" s="121"/>
      <c r="G619" s="121"/>
      <c r="H619" s="121"/>
      <c r="I619" s="121"/>
      <c r="J619" s="121"/>
      <c r="K619" s="121"/>
      <c r="L619" s="121"/>
      <c r="O619" s="207"/>
      <c r="P619" s="207"/>
      <c r="Q619" s="207"/>
    </row>
    <row r="620" s="206" customFormat="1" spans="3:17">
      <c r="C620" s="121"/>
      <c r="D620" s="121"/>
      <c r="E620" s="121"/>
      <c r="F620" s="121"/>
      <c r="G620" s="121"/>
      <c r="H620" s="121"/>
      <c r="I620" s="121"/>
      <c r="J620" s="121"/>
      <c r="K620" s="121"/>
      <c r="L620" s="121"/>
      <c r="O620" s="207"/>
      <c r="P620" s="207"/>
      <c r="Q620" s="207"/>
    </row>
    <row r="621" s="206" customFormat="1" spans="3:17">
      <c r="C621" s="121"/>
      <c r="D621" s="121"/>
      <c r="E621" s="121"/>
      <c r="F621" s="121"/>
      <c r="G621" s="121"/>
      <c r="H621" s="121"/>
      <c r="I621" s="121"/>
      <c r="J621" s="121"/>
      <c r="K621" s="121"/>
      <c r="L621" s="121"/>
      <c r="O621" s="207"/>
      <c r="P621" s="207"/>
      <c r="Q621" s="207"/>
    </row>
    <row r="622" s="206" customFormat="1" spans="3:17">
      <c r="C622" s="121"/>
      <c r="D622" s="121"/>
      <c r="E622" s="121"/>
      <c r="F622" s="121"/>
      <c r="G622" s="121"/>
      <c r="H622" s="121"/>
      <c r="I622" s="121"/>
      <c r="J622" s="121"/>
      <c r="K622" s="121"/>
      <c r="L622" s="121"/>
      <c r="O622" s="207"/>
      <c r="P622" s="207"/>
      <c r="Q622" s="207"/>
    </row>
    <row r="623" s="206" customFormat="1" spans="3:17">
      <c r="C623" s="121"/>
      <c r="D623" s="121"/>
      <c r="E623" s="121"/>
      <c r="F623" s="121"/>
      <c r="G623" s="121"/>
      <c r="H623" s="121"/>
      <c r="I623" s="121"/>
      <c r="J623" s="121"/>
      <c r="K623" s="121"/>
      <c r="L623" s="121"/>
      <c r="O623" s="207"/>
      <c r="P623" s="207"/>
      <c r="Q623" s="207"/>
    </row>
    <row r="624" s="206" customFormat="1" spans="3:17">
      <c r="C624" s="121"/>
      <c r="D624" s="121"/>
      <c r="E624" s="121"/>
      <c r="F624" s="121"/>
      <c r="G624" s="121"/>
      <c r="H624" s="121"/>
      <c r="I624" s="121"/>
      <c r="J624" s="121"/>
      <c r="K624" s="121"/>
      <c r="L624" s="121"/>
      <c r="O624" s="207"/>
      <c r="P624" s="207"/>
      <c r="Q624" s="207"/>
    </row>
    <row r="625" s="206" customFormat="1" spans="3:17">
      <c r="C625" s="121"/>
      <c r="D625" s="121"/>
      <c r="E625" s="121"/>
      <c r="F625" s="121"/>
      <c r="G625" s="121"/>
      <c r="H625" s="121"/>
      <c r="I625" s="121"/>
      <c r="J625" s="121"/>
      <c r="K625" s="121"/>
      <c r="L625" s="121"/>
      <c r="O625" s="207"/>
      <c r="P625" s="207"/>
      <c r="Q625" s="207"/>
    </row>
    <row r="626" s="206" customFormat="1" spans="3:17">
      <c r="C626" s="121"/>
      <c r="D626" s="121"/>
      <c r="E626" s="121"/>
      <c r="F626" s="121"/>
      <c r="G626" s="121"/>
      <c r="H626" s="121"/>
      <c r="I626" s="121"/>
      <c r="J626" s="121"/>
      <c r="K626" s="121"/>
      <c r="L626" s="121"/>
      <c r="O626" s="207"/>
      <c r="P626" s="207"/>
      <c r="Q626" s="207"/>
    </row>
    <row r="627" s="206" customFormat="1" spans="3:17">
      <c r="C627" s="121"/>
      <c r="D627" s="121"/>
      <c r="E627" s="121"/>
      <c r="F627" s="121"/>
      <c r="G627" s="121"/>
      <c r="H627" s="121"/>
      <c r="I627" s="121"/>
      <c r="J627" s="121"/>
      <c r="K627" s="121"/>
      <c r="L627" s="121"/>
      <c r="O627" s="207"/>
      <c r="P627" s="207"/>
      <c r="Q627" s="207"/>
    </row>
    <row r="628" s="206" customFormat="1" spans="3:17">
      <c r="C628" s="121"/>
      <c r="D628" s="121"/>
      <c r="E628" s="121"/>
      <c r="F628" s="121"/>
      <c r="G628" s="121"/>
      <c r="H628" s="121"/>
      <c r="I628" s="121"/>
      <c r="J628" s="121"/>
      <c r="K628" s="121"/>
      <c r="L628" s="121"/>
      <c r="O628" s="207"/>
      <c r="P628" s="207"/>
      <c r="Q628" s="207"/>
    </row>
    <row r="629" s="206" customFormat="1" spans="3:17">
      <c r="C629" s="121"/>
      <c r="D629" s="121"/>
      <c r="E629" s="121"/>
      <c r="F629" s="121"/>
      <c r="G629" s="121"/>
      <c r="H629" s="121"/>
      <c r="I629" s="121"/>
      <c r="J629" s="121"/>
      <c r="K629" s="121"/>
      <c r="L629" s="121"/>
      <c r="O629" s="207"/>
      <c r="P629" s="207"/>
      <c r="Q629" s="207"/>
    </row>
    <row r="630" s="206" customFormat="1" spans="3:17">
      <c r="C630" s="121"/>
      <c r="D630" s="121"/>
      <c r="E630" s="121"/>
      <c r="F630" s="121"/>
      <c r="G630" s="121"/>
      <c r="H630" s="121"/>
      <c r="I630" s="121"/>
      <c r="J630" s="121"/>
      <c r="K630" s="121"/>
      <c r="L630" s="121"/>
      <c r="O630" s="207"/>
      <c r="P630" s="207"/>
      <c r="Q630" s="207"/>
    </row>
    <row r="631" s="206" customFormat="1" spans="3:17">
      <c r="C631" s="121"/>
      <c r="D631" s="121"/>
      <c r="E631" s="121"/>
      <c r="F631" s="121"/>
      <c r="G631" s="121"/>
      <c r="H631" s="121"/>
      <c r="I631" s="121"/>
      <c r="J631" s="121"/>
      <c r="K631" s="121"/>
      <c r="L631" s="121"/>
      <c r="O631" s="207"/>
      <c r="P631" s="207"/>
      <c r="Q631" s="207"/>
    </row>
    <row r="632" s="206" customFormat="1" spans="3:17">
      <c r="C632" s="121"/>
      <c r="D632" s="121"/>
      <c r="E632" s="121"/>
      <c r="F632" s="121"/>
      <c r="G632" s="121"/>
      <c r="H632" s="121"/>
      <c r="I632" s="121"/>
      <c r="J632" s="121"/>
      <c r="K632" s="121"/>
      <c r="L632" s="121"/>
      <c r="O632" s="207"/>
      <c r="P632" s="207"/>
      <c r="Q632" s="207"/>
    </row>
    <row r="633" s="206" customFormat="1" spans="3:17">
      <c r="C633" s="121"/>
      <c r="D633" s="121"/>
      <c r="E633" s="121"/>
      <c r="F633" s="121"/>
      <c r="G633" s="121"/>
      <c r="H633" s="121"/>
      <c r="I633" s="121"/>
      <c r="J633" s="121"/>
      <c r="K633" s="121"/>
      <c r="L633" s="121"/>
      <c r="O633" s="207"/>
      <c r="P633" s="207"/>
      <c r="Q633" s="207"/>
    </row>
    <row r="634" s="206" customFormat="1" spans="3:17">
      <c r="C634" s="121"/>
      <c r="D634" s="121"/>
      <c r="E634" s="121"/>
      <c r="F634" s="121"/>
      <c r="G634" s="121"/>
      <c r="H634" s="121"/>
      <c r="I634" s="121"/>
      <c r="J634" s="121"/>
      <c r="K634" s="121"/>
      <c r="L634" s="121"/>
      <c r="O634" s="207"/>
      <c r="P634" s="207"/>
      <c r="Q634" s="207"/>
    </row>
    <row r="635" s="206" customFormat="1" spans="3:17">
      <c r="C635" s="121"/>
      <c r="D635" s="121"/>
      <c r="E635" s="121"/>
      <c r="F635" s="121"/>
      <c r="G635" s="121"/>
      <c r="H635" s="121"/>
      <c r="I635" s="121"/>
      <c r="J635" s="121"/>
      <c r="K635" s="121"/>
      <c r="L635" s="121"/>
      <c r="O635" s="207"/>
      <c r="P635" s="207"/>
      <c r="Q635" s="207"/>
    </row>
    <row r="636" s="206" customFormat="1" spans="3:17">
      <c r="C636" s="121"/>
      <c r="D636" s="121"/>
      <c r="E636" s="121"/>
      <c r="F636" s="121"/>
      <c r="G636" s="121"/>
      <c r="H636" s="121"/>
      <c r="I636" s="121"/>
      <c r="J636" s="121"/>
      <c r="K636" s="121"/>
      <c r="L636" s="121"/>
      <c r="O636" s="207"/>
      <c r="P636" s="207"/>
      <c r="Q636" s="207"/>
    </row>
    <row r="637" s="206" customFormat="1" spans="3:17">
      <c r="C637" s="121"/>
      <c r="D637" s="121"/>
      <c r="E637" s="121"/>
      <c r="F637" s="121"/>
      <c r="G637" s="121"/>
      <c r="H637" s="121"/>
      <c r="I637" s="121"/>
      <c r="J637" s="121"/>
      <c r="K637" s="121"/>
      <c r="L637" s="121"/>
      <c r="O637" s="207"/>
      <c r="P637" s="207"/>
      <c r="Q637" s="207"/>
    </row>
    <row r="638" s="206" customFormat="1" spans="3:17">
      <c r="C638" s="121"/>
      <c r="D638" s="121"/>
      <c r="E638" s="121"/>
      <c r="F638" s="121"/>
      <c r="G638" s="121"/>
      <c r="H638" s="121"/>
      <c r="I638" s="121"/>
      <c r="J638" s="121"/>
      <c r="K638" s="121"/>
      <c r="L638" s="121"/>
      <c r="O638" s="207"/>
      <c r="P638" s="207"/>
      <c r="Q638" s="207"/>
    </row>
    <row r="639" s="206" customFormat="1" spans="3:17">
      <c r="C639" s="121"/>
      <c r="D639" s="121"/>
      <c r="E639" s="121"/>
      <c r="F639" s="121"/>
      <c r="G639" s="121"/>
      <c r="H639" s="121"/>
      <c r="I639" s="121"/>
      <c r="J639" s="121"/>
      <c r="K639" s="121"/>
      <c r="L639" s="121"/>
      <c r="O639" s="207"/>
      <c r="P639" s="207"/>
      <c r="Q639" s="207"/>
    </row>
    <row r="640" s="206" customFormat="1" spans="3:17">
      <c r="C640" s="121"/>
      <c r="D640" s="121"/>
      <c r="E640" s="121"/>
      <c r="F640" s="121"/>
      <c r="G640" s="121"/>
      <c r="H640" s="121"/>
      <c r="I640" s="121"/>
      <c r="J640" s="121"/>
      <c r="K640" s="121"/>
      <c r="L640" s="121"/>
      <c r="O640" s="207"/>
      <c r="P640" s="207"/>
      <c r="Q640" s="207"/>
    </row>
    <row r="641" s="206" customFormat="1" spans="3:17">
      <c r="C641" s="121"/>
      <c r="D641" s="121"/>
      <c r="E641" s="121"/>
      <c r="F641" s="121"/>
      <c r="G641" s="121"/>
      <c r="H641" s="121"/>
      <c r="I641" s="121"/>
      <c r="J641" s="121"/>
      <c r="K641" s="121"/>
      <c r="L641" s="121"/>
      <c r="O641" s="207"/>
      <c r="P641" s="207"/>
      <c r="Q641" s="207"/>
    </row>
    <row r="642" s="206" customFormat="1" spans="3:17">
      <c r="C642" s="121"/>
      <c r="D642" s="121"/>
      <c r="E642" s="121"/>
      <c r="F642" s="121"/>
      <c r="G642" s="121"/>
      <c r="H642" s="121"/>
      <c r="I642" s="121"/>
      <c r="J642" s="121"/>
      <c r="K642" s="121"/>
      <c r="L642" s="121"/>
      <c r="O642" s="207"/>
      <c r="P642" s="207"/>
      <c r="Q642" s="207"/>
    </row>
    <row r="643" s="206" customFormat="1" spans="3:17">
      <c r="C643" s="121"/>
      <c r="D643" s="121"/>
      <c r="E643" s="121"/>
      <c r="F643" s="121"/>
      <c r="G643" s="121"/>
      <c r="H643" s="121"/>
      <c r="I643" s="121"/>
      <c r="J643" s="121"/>
      <c r="K643" s="121"/>
      <c r="L643" s="121"/>
      <c r="O643" s="207"/>
      <c r="P643" s="207"/>
      <c r="Q643" s="207"/>
    </row>
    <row r="644" s="206" customFormat="1" spans="3:17">
      <c r="C644" s="121"/>
      <c r="D644" s="121"/>
      <c r="E644" s="121"/>
      <c r="F644" s="121"/>
      <c r="G644" s="121"/>
      <c r="H644" s="121"/>
      <c r="I644" s="121"/>
      <c r="J644" s="121"/>
      <c r="K644" s="121"/>
      <c r="L644" s="121"/>
      <c r="O644" s="207"/>
      <c r="P644" s="207"/>
      <c r="Q644" s="207"/>
    </row>
    <row r="645" s="206" customFormat="1" spans="3:17">
      <c r="C645" s="121"/>
      <c r="D645" s="121"/>
      <c r="E645" s="121"/>
      <c r="F645" s="121"/>
      <c r="G645" s="121"/>
      <c r="H645" s="121"/>
      <c r="I645" s="121"/>
      <c r="J645" s="121"/>
      <c r="K645" s="121"/>
      <c r="L645" s="121"/>
      <c r="O645" s="207"/>
      <c r="P645" s="207"/>
      <c r="Q645" s="207"/>
    </row>
    <row r="646" s="206" customFormat="1" spans="3:17">
      <c r="C646" s="121"/>
      <c r="D646" s="121"/>
      <c r="E646" s="121"/>
      <c r="F646" s="121"/>
      <c r="G646" s="121"/>
      <c r="H646" s="121"/>
      <c r="I646" s="121"/>
      <c r="J646" s="121"/>
      <c r="K646" s="121"/>
      <c r="L646" s="121"/>
      <c r="O646" s="207"/>
      <c r="P646" s="207"/>
      <c r="Q646" s="207"/>
    </row>
    <row r="647" s="206" customFormat="1" spans="3:17">
      <c r="C647" s="121"/>
      <c r="D647" s="121"/>
      <c r="E647" s="121"/>
      <c r="F647" s="121"/>
      <c r="G647" s="121"/>
      <c r="H647" s="121"/>
      <c r="I647" s="121"/>
      <c r="J647" s="121"/>
      <c r="K647" s="121"/>
      <c r="L647" s="121"/>
      <c r="O647" s="207"/>
      <c r="P647" s="207"/>
      <c r="Q647" s="207"/>
    </row>
    <row r="648" s="206" customFormat="1" spans="3:17">
      <c r="C648" s="121"/>
      <c r="D648" s="121"/>
      <c r="E648" s="121"/>
      <c r="F648" s="121"/>
      <c r="G648" s="121"/>
      <c r="H648" s="121"/>
      <c r="I648" s="121"/>
      <c r="J648" s="121"/>
      <c r="K648" s="121"/>
      <c r="L648" s="121"/>
      <c r="O648" s="207"/>
      <c r="P648" s="207"/>
      <c r="Q648" s="207"/>
    </row>
    <row r="649" s="206" customFormat="1" spans="3:17">
      <c r="C649" s="121"/>
      <c r="D649" s="121"/>
      <c r="E649" s="121"/>
      <c r="F649" s="121"/>
      <c r="G649" s="121"/>
      <c r="H649" s="121"/>
      <c r="I649" s="121"/>
      <c r="J649" s="121"/>
      <c r="K649" s="121"/>
      <c r="L649" s="121"/>
      <c r="O649" s="207"/>
      <c r="P649" s="207"/>
      <c r="Q649" s="207"/>
    </row>
    <row r="650" s="206" customFormat="1" spans="3:17">
      <c r="C650" s="121"/>
      <c r="D650" s="121"/>
      <c r="E650" s="121"/>
      <c r="F650" s="121"/>
      <c r="G650" s="121"/>
      <c r="H650" s="121"/>
      <c r="I650" s="121"/>
      <c r="J650" s="121"/>
      <c r="K650" s="121"/>
      <c r="L650" s="121"/>
      <c r="O650" s="207"/>
      <c r="P650" s="207"/>
      <c r="Q650" s="207"/>
    </row>
    <row r="651" s="206" customFormat="1" spans="3:17">
      <c r="C651" s="121"/>
      <c r="D651" s="121"/>
      <c r="E651" s="121"/>
      <c r="F651" s="121"/>
      <c r="G651" s="121"/>
      <c r="H651" s="121"/>
      <c r="I651" s="121"/>
      <c r="J651" s="121"/>
      <c r="K651" s="121"/>
      <c r="L651" s="121"/>
      <c r="O651" s="207"/>
      <c r="P651" s="207"/>
      <c r="Q651" s="207"/>
    </row>
    <row r="652" s="206" customFormat="1" spans="3:17">
      <c r="C652" s="121"/>
      <c r="D652" s="121"/>
      <c r="E652" s="121"/>
      <c r="F652" s="121"/>
      <c r="G652" s="121"/>
      <c r="H652" s="121"/>
      <c r="I652" s="121"/>
      <c r="J652" s="121"/>
      <c r="K652" s="121"/>
      <c r="L652" s="121"/>
      <c r="O652" s="207"/>
      <c r="P652" s="207"/>
      <c r="Q652" s="207"/>
    </row>
    <row r="653" s="206" customFormat="1" spans="3:17">
      <c r="C653" s="121"/>
      <c r="D653" s="121"/>
      <c r="E653" s="121"/>
      <c r="F653" s="121"/>
      <c r="G653" s="121"/>
      <c r="H653" s="121"/>
      <c r="I653" s="121"/>
      <c r="J653" s="121"/>
      <c r="K653" s="121"/>
      <c r="L653" s="121"/>
      <c r="O653" s="207"/>
      <c r="P653" s="207"/>
      <c r="Q653" s="207"/>
    </row>
    <row r="654" s="206" customFormat="1" spans="3:17">
      <c r="C654" s="121"/>
      <c r="D654" s="121"/>
      <c r="E654" s="121"/>
      <c r="F654" s="121"/>
      <c r="G654" s="121"/>
      <c r="H654" s="121"/>
      <c r="I654" s="121"/>
      <c r="J654" s="121"/>
      <c r="K654" s="121"/>
      <c r="L654" s="121"/>
      <c r="O654" s="207"/>
      <c r="P654" s="207"/>
      <c r="Q654" s="207"/>
    </row>
    <row r="655" s="206" customFormat="1" spans="3:17">
      <c r="C655" s="121"/>
      <c r="D655" s="121"/>
      <c r="E655" s="121"/>
      <c r="F655" s="121"/>
      <c r="G655" s="121"/>
      <c r="H655" s="121"/>
      <c r="I655" s="121"/>
      <c r="J655" s="121"/>
      <c r="K655" s="121"/>
      <c r="L655" s="121"/>
      <c r="O655" s="207"/>
      <c r="P655" s="207"/>
      <c r="Q655" s="207"/>
    </row>
    <row r="656" s="206" customFormat="1" spans="3:17">
      <c r="C656" s="121"/>
      <c r="D656" s="121"/>
      <c r="E656" s="121"/>
      <c r="F656" s="121"/>
      <c r="G656" s="121"/>
      <c r="H656" s="121"/>
      <c r="I656" s="121"/>
      <c r="J656" s="121"/>
      <c r="K656" s="121"/>
      <c r="L656" s="121"/>
      <c r="O656" s="207"/>
      <c r="P656" s="207"/>
      <c r="Q656" s="207"/>
    </row>
    <row r="657" s="206" customFormat="1" spans="3:17">
      <c r="C657" s="121"/>
      <c r="D657" s="121"/>
      <c r="E657" s="121"/>
      <c r="F657" s="121"/>
      <c r="G657" s="121"/>
      <c r="H657" s="121"/>
      <c r="I657" s="121"/>
      <c r="J657" s="121"/>
      <c r="K657" s="121"/>
      <c r="L657" s="121"/>
      <c r="O657" s="207"/>
      <c r="P657" s="207"/>
      <c r="Q657" s="207"/>
    </row>
    <row r="658" s="206" customFormat="1" spans="3:17">
      <c r="C658" s="121"/>
      <c r="D658" s="121"/>
      <c r="E658" s="121"/>
      <c r="F658" s="121"/>
      <c r="G658" s="121"/>
      <c r="H658" s="121"/>
      <c r="I658" s="121"/>
      <c r="J658" s="121"/>
      <c r="K658" s="121"/>
      <c r="L658" s="121"/>
      <c r="O658" s="207"/>
      <c r="P658" s="207"/>
      <c r="Q658" s="207"/>
    </row>
    <row r="659" s="206" customFormat="1" spans="3:17">
      <c r="C659" s="121"/>
      <c r="D659" s="121"/>
      <c r="E659" s="121"/>
      <c r="F659" s="121"/>
      <c r="G659" s="121"/>
      <c r="H659" s="121"/>
      <c r="I659" s="121"/>
      <c r="J659" s="121"/>
      <c r="K659" s="121"/>
      <c r="L659" s="121"/>
      <c r="O659" s="207"/>
      <c r="P659" s="207"/>
      <c r="Q659" s="207"/>
    </row>
    <row r="660" s="206" customFormat="1" spans="3:17">
      <c r="C660" s="121"/>
      <c r="D660" s="121"/>
      <c r="E660" s="121"/>
      <c r="F660" s="121"/>
      <c r="G660" s="121"/>
      <c r="H660" s="121"/>
      <c r="I660" s="121"/>
      <c r="J660" s="121"/>
      <c r="K660" s="121"/>
      <c r="L660" s="121"/>
      <c r="O660" s="207"/>
      <c r="P660" s="207"/>
      <c r="Q660" s="207"/>
    </row>
    <row r="661" s="206" customFormat="1" spans="3:17">
      <c r="C661" s="121"/>
      <c r="D661" s="121"/>
      <c r="E661" s="121"/>
      <c r="F661" s="121"/>
      <c r="G661" s="121"/>
      <c r="H661" s="121"/>
      <c r="I661" s="121"/>
      <c r="J661" s="121"/>
      <c r="K661" s="121"/>
      <c r="L661" s="121"/>
      <c r="O661" s="207"/>
      <c r="P661" s="207"/>
      <c r="Q661" s="207"/>
    </row>
    <row r="662" s="206" customFormat="1" spans="3:17">
      <c r="C662" s="121"/>
      <c r="D662" s="121"/>
      <c r="E662" s="121"/>
      <c r="F662" s="121"/>
      <c r="G662" s="121"/>
      <c r="H662" s="121"/>
      <c r="I662" s="121"/>
      <c r="J662" s="121"/>
      <c r="K662" s="121"/>
      <c r="L662" s="121"/>
      <c r="O662" s="207"/>
      <c r="P662" s="207"/>
      <c r="Q662" s="207"/>
    </row>
    <row r="663" s="206" customFormat="1" spans="3:17">
      <c r="C663" s="121"/>
      <c r="D663" s="121"/>
      <c r="E663" s="121"/>
      <c r="F663" s="121"/>
      <c r="G663" s="121"/>
      <c r="H663" s="121"/>
      <c r="I663" s="121"/>
      <c r="J663" s="121"/>
      <c r="K663" s="121"/>
      <c r="L663" s="121"/>
      <c r="O663" s="207"/>
      <c r="P663" s="207"/>
      <c r="Q663" s="207"/>
    </row>
    <row r="664" s="206" customFormat="1" spans="3:17">
      <c r="C664" s="121"/>
      <c r="D664" s="121"/>
      <c r="E664" s="121"/>
      <c r="F664" s="121"/>
      <c r="G664" s="121"/>
      <c r="H664" s="121"/>
      <c r="I664" s="121"/>
      <c r="J664" s="121"/>
      <c r="K664" s="121"/>
      <c r="L664" s="121"/>
      <c r="O664" s="207"/>
      <c r="P664" s="207"/>
      <c r="Q664" s="207"/>
    </row>
    <row r="665" s="206" customFormat="1" spans="3:17">
      <c r="C665" s="121"/>
      <c r="D665" s="121"/>
      <c r="E665" s="121"/>
      <c r="F665" s="121"/>
      <c r="G665" s="121"/>
      <c r="H665" s="121"/>
      <c r="I665" s="121"/>
      <c r="J665" s="121"/>
      <c r="K665" s="121"/>
      <c r="L665" s="121"/>
      <c r="O665" s="207"/>
      <c r="P665" s="207"/>
      <c r="Q665" s="207"/>
    </row>
    <row r="666" s="206" customFormat="1" spans="3:17">
      <c r="C666" s="121"/>
      <c r="D666" s="121"/>
      <c r="E666" s="121"/>
      <c r="F666" s="121"/>
      <c r="G666" s="121"/>
      <c r="H666" s="121"/>
      <c r="I666" s="121"/>
      <c r="J666" s="121"/>
      <c r="K666" s="121"/>
      <c r="L666" s="121"/>
      <c r="O666" s="207"/>
      <c r="P666" s="207"/>
      <c r="Q666" s="207"/>
    </row>
    <row r="667" s="206" customFormat="1" spans="3:17">
      <c r="C667" s="121"/>
      <c r="D667" s="121"/>
      <c r="E667" s="121"/>
      <c r="F667" s="121"/>
      <c r="G667" s="121"/>
      <c r="H667" s="121"/>
      <c r="I667" s="121"/>
      <c r="J667" s="121"/>
      <c r="K667" s="121"/>
      <c r="L667" s="121"/>
      <c r="O667" s="207"/>
      <c r="P667" s="207"/>
      <c r="Q667" s="207"/>
    </row>
    <row r="668" s="206" customFormat="1" spans="3:17">
      <c r="C668" s="121"/>
      <c r="D668" s="121"/>
      <c r="E668" s="121"/>
      <c r="F668" s="121"/>
      <c r="G668" s="121"/>
      <c r="H668" s="121"/>
      <c r="I668" s="121"/>
      <c r="J668" s="121"/>
      <c r="K668" s="121"/>
      <c r="L668" s="121"/>
      <c r="O668" s="207"/>
      <c r="P668" s="207"/>
      <c r="Q668" s="207"/>
    </row>
    <row r="669" s="206" customFormat="1" spans="3:17">
      <c r="C669" s="121"/>
      <c r="D669" s="121"/>
      <c r="E669" s="121"/>
      <c r="F669" s="121"/>
      <c r="G669" s="121"/>
      <c r="H669" s="121"/>
      <c r="I669" s="121"/>
      <c r="J669" s="121"/>
      <c r="K669" s="121"/>
      <c r="L669" s="121"/>
      <c r="O669" s="207"/>
      <c r="P669" s="207"/>
      <c r="Q669" s="207"/>
    </row>
    <row r="670" s="206" customFormat="1" spans="3:17">
      <c r="C670" s="121"/>
      <c r="D670" s="121"/>
      <c r="E670" s="121"/>
      <c r="F670" s="121"/>
      <c r="G670" s="121"/>
      <c r="H670" s="121"/>
      <c r="I670" s="121"/>
      <c r="J670" s="121"/>
      <c r="K670" s="121"/>
      <c r="L670" s="121"/>
      <c r="O670" s="207"/>
      <c r="P670" s="207"/>
      <c r="Q670" s="207"/>
    </row>
    <row r="671" s="206" customFormat="1" spans="3:17">
      <c r="C671" s="121"/>
      <c r="D671" s="121"/>
      <c r="E671" s="121"/>
      <c r="F671" s="121"/>
      <c r="G671" s="121"/>
      <c r="H671" s="121"/>
      <c r="I671" s="121"/>
      <c r="J671" s="121"/>
      <c r="K671" s="121"/>
      <c r="L671" s="121"/>
      <c r="O671" s="207"/>
      <c r="P671" s="207"/>
      <c r="Q671" s="207"/>
    </row>
    <row r="672" s="206" customFormat="1" spans="3:17">
      <c r="C672" s="121"/>
      <c r="D672" s="121"/>
      <c r="E672" s="121"/>
      <c r="F672" s="121"/>
      <c r="G672" s="121"/>
      <c r="H672" s="121"/>
      <c r="I672" s="121"/>
      <c r="J672" s="121"/>
      <c r="K672" s="121"/>
      <c r="L672" s="121"/>
      <c r="O672" s="207"/>
      <c r="P672" s="207"/>
      <c r="Q672" s="207"/>
    </row>
    <row r="673" s="206" customFormat="1" spans="3:17">
      <c r="C673" s="121"/>
      <c r="D673" s="121"/>
      <c r="E673" s="121"/>
      <c r="F673" s="121"/>
      <c r="G673" s="121"/>
      <c r="H673" s="121"/>
      <c r="I673" s="121"/>
      <c r="J673" s="121"/>
      <c r="K673" s="121"/>
      <c r="L673" s="121"/>
      <c r="O673" s="207"/>
      <c r="P673" s="207"/>
      <c r="Q673" s="207"/>
    </row>
    <row r="674" s="206" customFormat="1" spans="3:17">
      <c r="C674" s="121"/>
      <c r="D674" s="121"/>
      <c r="E674" s="121"/>
      <c r="F674" s="121"/>
      <c r="G674" s="121"/>
      <c r="H674" s="121"/>
      <c r="I674" s="121"/>
      <c r="J674" s="121"/>
      <c r="K674" s="121"/>
      <c r="L674" s="121"/>
      <c r="O674" s="207"/>
      <c r="P674" s="207"/>
      <c r="Q674" s="207"/>
    </row>
    <row r="675" s="206" customFormat="1" spans="3:17">
      <c r="C675" s="121"/>
      <c r="D675" s="121"/>
      <c r="E675" s="121"/>
      <c r="F675" s="121"/>
      <c r="G675" s="121"/>
      <c r="H675" s="121"/>
      <c r="I675" s="121"/>
      <c r="J675" s="121"/>
      <c r="K675" s="121"/>
      <c r="L675" s="121"/>
      <c r="O675" s="207"/>
      <c r="P675" s="207"/>
      <c r="Q675" s="207"/>
    </row>
    <row r="676" s="206" customFormat="1" spans="3:17">
      <c r="C676" s="121"/>
      <c r="D676" s="121"/>
      <c r="E676" s="121"/>
      <c r="F676" s="121"/>
      <c r="G676" s="121"/>
      <c r="H676" s="121"/>
      <c r="I676" s="121"/>
      <c r="J676" s="121"/>
      <c r="K676" s="121"/>
      <c r="L676" s="121"/>
      <c r="O676" s="207"/>
      <c r="P676" s="207"/>
      <c r="Q676" s="207"/>
    </row>
    <row r="677" s="206" customFormat="1" spans="3:17">
      <c r="C677" s="121"/>
      <c r="D677" s="121"/>
      <c r="E677" s="121"/>
      <c r="F677" s="121"/>
      <c r="G677" s="121"/>
      <c r="H677" s="121"/>
      <c r="I677" s="121"/>
      <c r="J677" s="121"/>
      <c r="K677" s="121"/>
      <c r="L677" s="121"/>
      <c r="O677" s="207"/>
      <c r="P677" s="207"/>
      <c r="Q677" s="207"/>
    </row>
    <row r="678" s="206" customFormat="1" spans="3:17">
      <c r="C678" s="121"/>
      <c r="D678" s="121"/>
      <c r="E678" s="121"/>
      <c r="F678" s="121"/>
      <c r="G678" s="121"/>
      <c r="H678" s="121"/>
      <c r="I678" s="121"/>
      <c r="J678" s="121"/>
      <c r="K678" s="121"/>
      <c r="L678" s="121"/>
      <c r="O678" s="207"/>
      <c r="P678" s="207"/>
      <c r="Q678" s="207"/>
    </row>
    <row r="679" s="206" customFormat="1" spans="3:17">
      <c r="C679" s="121"/>
      <c r="D679" s="121"/>
      <c r="E679" s="121"/>
      <c r="F679" s="121"/>
      <c r="G679" s="121"/>
      <c r="H679" s="121"/>
      <c r="I679" s="121"/>
      <c r="J679" s="121"/>
      <c r="K679" s="121"/>
      <c r="L679" s="121"/>
      <c r="O679" s="207"/>
      <c r="P679" s="207"/>
      <c r="Q679" s="207"/>
    </row>
    <row r="680" s="206" customFormat="1" spans="3:17">
      <c r="C680" s="121"/>
      <c r="D680" s="121"/>
      <c r="E680" s="121"/>
      <c r="F680" s="121"/>
      <c r="G680" s="121"/>
      <c r="H680" s="121"/>
      <c r="I680" s="121"/>
      <c r="J680" s="121"/>
      <c r="K680" s="121"/>
      <c r="L680" s="121"/>
      <c r="O680" s="207"/>
      <c r="P680" s="207"/>
      <c r="Q680" s="207"/>
    </row>
    <row r="681" s="206" customFormat="1" spans="3:17">
      <c r="C681" s="121"/>
      <c r="D681" s="121"/>
      <c r="E681" s="121"/>
      <c r="F681" s="121"/>
      <c r="G681" s="121"/>
      <c r="H681" s="121"/>
      <c r="I681" s="121"/>
      <c r="J681" s="121"/>
      <c r="K681" s="121"/>
      <c r="L681" s="121"/>
      <c r="O681" s="207"/>
      <c r="P681" s="207"/>
      <c r="Q681" s="207"/>
    </row>
    <row r="682" s="206" customFormat="1" spans="3:17">
      <c r="C682" s="121"/>
      <c r="D682" s="121"/>
      <c r="E682" s="121"/>
      <c r="F682" s="121"/>
      <c r="G682" s="121"/>
      <c r="H682" s="121"/>
      <c r="I682" s="121"/>
      <c r="J682" s="121"/>
      <c r="K682" s="121"/>
      <c r="L682" s="121"/>
      <c r="O682" s="207"/>
      <c r="P682" s="207"/>
      <c r="Q682" s="207"/>
    </row>
    <row r="683" s="206" customFormat="1" spans="3:17">
      <c r="C683" s="121"/>
      <c r="D683" s="121"/>
      <c r="E683" s="121"/>
      <c r="F683" s="121"/>
      <c r="G683" s="121"/>
      <c r="H683" s="121"/>
      <c r="I683" s="121"/>
      <c r="J683" s="121"/>
      <c r="K683" s="121"/>
      <c r="L683" s="121"/>
      <c r="O683" s="207"/>
      <c r="P683" s="207"/>
      <c r="Q683" s="207"/>
    </row>
    <row r="684" s="206" customFormat="1" spans="3:17">
      <c r="C684" s="121"/>
      <c r="D684" s="121"/>
      <c r="E684" s="121"/>
      <c r="F684" s="121"/>
      <c r="G684" s="121"/>
      <c r="H684" s="121"/>
      <c r="I684" s="121"/>
      <c r="J684" s="121"/>
      <c r="K684" s="121"/>
      <c r="L684" s="121"/>
      <c r="O684" s="207"/>
      <c r="P684" s="207"/>
      <c r="Q684" s="207"/>
    </row>
    <row r="685" s="206" customFormat="1" spans="3:17">
      <c r="C685" s="121"/>
      <c r="D685" s="121"/>
      <c r="E685" s="121"/>
      <c r="F685" s="121"/>
      <c r="G685" s="121"/>
      <c r="H685" s="121"/>
      <c r="I685" s="121"/>
      <c r="J685" s="121"/>
      <c r="K685" s="121"/>
      <c r="L685" s="121"/>
      <c r="O685" s="207"/>
      <c r="P685" s="207"/>
      <c r="Q685" s="207"/>
    </row>
    <row r="686" s="206" customFormat="1" spans="3:17">
      <c r="C686" s="121"/>
      <c r="D686" s="121"/>
      <c r="E686" s="121"/>
      <c r="F686" s="121"/>
      <c r="G686" s="121"/>
      <c r="H686" s="121"/>
      <c r="I686" s="121"/>
      <c r="J686" s="121"/>
      <c r="K686" s="121"/>
      <c r="L686" s="121"/>
      <c r="O686" s="207"/>
      <c r="P686" s="207"/>
      <c r="Q686" s="207"/>
    </row>
    <row r="687" s="206" customFormat="1" spans="3:17">
      <c r="C687" s="121"/>
      <c r="D687" s="121"/>
      <c r="E687" s="121"/>
      <c r="F687" s="121"/>
      <c r="G687" s="121"/>
      <c r="H687" s="121"/>
      <c r="I687" s="121"/>
      <c r="J687" s="121"/>
      <c r="K687" s="121"/>
      <c r="L687" s="121"/>
      <c r="O687" s="207"/>
      <c r="P687" s="207"/>
      <c r="Q687" s="207"/>
    </row>
    <row r="688" s="206" customFormat="1" spans="3:17">
      <c r="C688" s="121"/>
      <c r="D688" s="121"/>
      <c r="E688" s="121"/>
      <c r="F688" s="121"/>
      <c r="G688" s="121"/>
      <c r="H688" s="121"/>
      <c r="I688" s="121"/>
      <c r="J688" s="121"/>
      <c r="K688" s="121"/>
      <c r="L688" s="121"/>
      <c r="O688" s="207"/>
      <c r="P688" s="207"/>
      <c r="Q688" s="207"/>
    </row>
    <row r="689" s="206" customFormat="1" spans="3:17">
      <c r="C689" s="121"/>
      <c r="D689" s="121"/>
      <c r="E689" s="121"/>
      <c r="F689" s="121"/>
      <c r="G689" s="121"/>
      <c r="H689" s="121"/>
      <c r="I689" s="121"/>
      <c r="J689" s="121"/>
      <c r="K689" s="121"/>
      <c r="L689" s="121"/>
      <c r="O689" s="207"/>
      <c r="P689" s="207"/>
      <c r="Q689" s="207"/>
    </row>
    <row r="690" s="206" customFormat="1" spans="3:17">
      <c r="C690" s="121"/>
      <c r="D690" s="121"/>
      <c r="E690" s="121"/>
      <c r="F690" s="121"/>
      <c r="G690" s="121"/>
      <c r="H690" s="121"/>
      <c r="I690" s="121"/>
      <c r="J690" s="121"/>
      <c r="K690" s="121"/>
      <c r="L690" s="121"/>
      <c r="O690" s="207"/>
      <c r="P690" s="207"/>
      <c r="Q690" s="207"/>
    </row>
    <row r="691" s="206" customFormat="1" spans="3:17">
      <c r="C691" s="121"/>
      <c r="D691" s="121"/>
      <c r="E691" s="121"/>
      <c r="F691" s="121"/>
      <c r="G691" s="121"/>
      <c r="H691" s="121"/>
      <c r="I691" s="121"/>
      <c r="J691" s="121"/>
      <c r="K691" s="121"/>
      <c r="L691" s="121"/>
      <c r="O691" s="207"/>
      <c r="P691" s="207"/>
      <c r="Q691" s="207"/>
    </row>
    <row r="692" s="206" customFormat="1" spans="3:17">
      <c r="C692" s="121"/>
      <c r="D692" s="121"/>
      <c r="E692" s="121"/>
      <c r="F692" s="121"/>
      <c r="G692" s="121"/>
      <c r="H692" s="121"/>
      <c r="I692" s="121"/>
      <c r="J692" s="121"/>
      <c r="K692" s="121"/>
      <c r="L692" s="121"/>
      <c r="O692" s="207"/>
      <c r="P692" s="207"/>
      <c r="Q692" s="207"/>
    </row>
    <row r="693" s="206" customFormat="1" spans="3:17">
      <c r="C693" s="121"/>
      <c r="D693" s="121"/>
      <c r="E693" s="121"/>
      <c r="F693" s="121"/>
      <c r="G693" s="121"/>
      <c r="H693" s="121"/>
      <c r="I693" s="121"/>
      <c r="J693" s="121"/>
      <c r="K693" s="121"/>
      <c r="L693" s="121"/>
      <c r="O693" s="207"/>
      <c r="P693" s="207"/>
      <c r="Q693" s="207"/>
    </row>
    <row r="694" s="206" customFormat="1" spans="3:17">
      <c r="C694" s="121"/>
      <c r="D694" s="121"/>
      <c r="E694" s="121"/>
      <c r="F694" s="121"/>
      <c r="G694" s="121"/>
      <c r="H694" s="121"/>
      <c r="I694" s="121"/>
      <c r="J694" s="121"/>
      <c r="K694" s="121"/>
      <c r="L694" s="121"/>
      <c r="O694" s="207"/>
      <c r="P694" s="207"/>
      <c r="Q694" s="207"/>
    </row>
    <row r="695" s="206" customFormat="1" spans="3:17">
      <c r="C695" s="121"/>
      <c r="D695" s="121"/>
      <c r="E695" s="121"/>
      <c r="F695" s="121"/>
      <c r="G695" s="121"/>
      <c r="H695" s="121"/>
      <c r="I695" s="121"/>
      <c r="J695" s="121"/>
      <c r="K695" s="121"/>
      <c r="L695" s="121"/>
      <c r="O695" s="207"/>
      <c r="P695" s="207"/>
      <c r="Q695" s="207"/>
    </row>
    <row r="696" s="206" customFormat="1" spans="3:17">
      <c r="C696" s="121"/>
      <c r="D696" s="121"/>
      <c r="E696" s="121"/>
      <c r="F696" s="121"/>
      <c r="G696" s="121"/>
      <c r="H696" s="121"/>
      <c r="I696" s="121"/>
      <c r="J696" s="121"/>
      <c r="K696" s="121"/>
      <c r="L696" s="121"/>
      <c r="O696" s="207"/>
      <c r="P696" s="207"/>
      <c r="Q696" s="207"/>
    </row>
    <row r="697" s="206" customFormat="1" spans="3:17">
      <c r="C697" s="121"/>
      <c r="D697" s="121"/>
      <c r="E697" s="121"/>
      <c r="F697" s="121"/>
      <c r="G697" s="121"/>
      <c r="H697" s="121"/>
      <c r="I697" s="121"/>
      <c r="J697" s="121"/>
      <c r="K697" s="121"/>
      <c r="L697" s="121"/>
      <c r="O697" s="207"/>
      <c r="P697" s="207"/>
      <c r="Q697" s="207"/>
    </row>
    <row r="698" s="206" customFormat="1" spans="3:17">
      <c r="C698" s="121"/>
      <c r="D698" s="121"/>
      <c r="E698" s="121"/>
      <c r="F698" s="121"/>
      <c r="G698" s="121"/>
      <c r="H698" s="121"/>
      <c r="I698" s="121"/>
      <c r="J698" s="121"/>
      <c r="K698" s="121"/>
      <c r="L698" s="121"/>
      <c r="O698" s="207"/>
      <c r="P698" s="207"/>
      <c r="Q698" s="207"/>
    </row>
    <row r="699" s="206" customFormat="1" spans="3:17">
      <c r="C699" s="121"/>
      <c r="D699" s="121"/>
      <c r="E699" s="121"/>
      <c r="F699" s="121"/>
      <c r="G699" s="121"/>
      <c r="H699" s="121"/>
      <c r="I699" s="121"/>
      <c r="J699" s="121"/>
      <c r="K699" s="121"/>
      <c r="L699" s="121"/>
      <c r="O699" s="207"/>
      <c r="P699" s="207"/>
      <c r="Q699" s="207"/>
    </row>
    <row r="700" s="206" customFormat="1" spans="3:17">
      <c r="C700" s="121"/>
      <c r="D700" s="121"/>
      <c r="E700" s="121"/>
      <c r="F700" s="121"/>
      <c r="G700" s="121"/>
      <c r="H700" s="121"/>
      <c r="I700" s="121"/>
      <c r="J700" s="121"/>
      <c r="K700" s="121"/>
      <c r="L700" s="121"/>
      <c r="O700" s="207"/>
      <c r="P700" s="207"/>
      <c r="Q700" s="207"/>
    </row>
    <row r="701" s="206" customFormat="1" spans="3:17">
      <c r="C701" s="121"/>
      <c r="D701" s="121"/>
      <c r="E701" s="121"/>
      <c r="F701" s="121"/>
      <c r="G701" s="121"/>
      <c r="H701" s="121"/>
      <c r="I701" s="121"/>
      <c r="J701" s="121"/>
      <c r="K701" s="121"/>
      <c r="L701" s="121"/>
      <c r="O701" s="207"/>
      <c r="P701" s="207"/>
      <c r="Q701" s="207"/>
    </row>
    <row r="702" s="206" customFormat="1" spans="3:17">
      <c r="C702" s="121"/>
      <c r="D702" s="121"/>
      <c r="E702" s="121"/>
      <c r="F702" s="121"/>
      <c r="G702" s="121"/>
      <c r="H702" s="121"/>
      <c r="I702" s="121"/>
      <c r="J702" s="121"/>
      <c r="K702" s="121"/>
      <c r="L702" s="121"/>
      <c r="O702" s="207"/>
      <c r="P702" s="207"/>
      <c r="Q702" s="207"/>
    </row>
    <row r="703" s="206" customFormat="1" spans="3:17">
      <c r="C703" s="121"/>
      <c r="D703" s="121"/>
      <c r="E703" s="121"/>
      <c r="F703" s="121"/>
      <c r="G703" s="121"/>
      <c r="H703" s="121"/>
      <c r="I703" s="121"/>
      <c r="J703" s="121"/>
      <c r="K703" s="121"/>
      <c r="L703" s="121"/>
      <c r="O703" s="207"/>
      <c r="P703" s="207"/>
      <c r="Q703" s="207"/>
    </row>
    <row r="704" s="206" customFormat="1" spans="3:17">
      <c r="C704" s="121"/>
      <c r="D704" s="121"/>
      <c r="E704" s="121"/>
      <c r="F704" s="121"/>
      <c r="G704" s="121"/>
      <c r="H704" s="121"/>
      <c r="I704" s="121"/>
      <c r="J704" s="121"/>
      <c r="K704" s="121"/>
      <c r="L704" s="121"/>
      <c r="O704" s="207"/>
      <c r="P704" s="207"/>
      <c r="Q704" s="207"/>
    </row>
    <row r="705" s="206" customFormat="1" spans="3:17">
      <c r="C705" s="121"/>
      <c r="D705" s="121"/>
      <c r="E705" s="121"/>
      <c r="F705" s="121"/>
      <c r="G705" s="121"/>
      <c r="H705" s="121"/>
      <c r="I705" s="121"/>
      <c r="J705" s="121"/>
      <c r="K705" s="121"/>
      <c r="L705" s="121"/>
      <c r="O705" s="207"/>
      <c r="P705" s="207"/>
      <c r="Q705" s="207"/>
    </row>
    <row r="706" s="206" customFormat="1" spans="3:17">
      <c r="C706" s="121"/>
      <c r="D706" s="121"/>
      <c r="E706" s="121"/>
      <c r="F706" s="121"/>
      <c r="G706" s="121"/>
      <c r="H706" s="121"/>
      <c r="I706" s="121"/>
      <c r="J706" s="121"/>
      <c r="K706" s="121"/>
      <c r="L706" s="121"/>
      <c r="O706" s="207"/>
      <c r="P706" s="207"/>
      <c r="Q706" s="207"/>
    </row>
    <row r="707" s="206" customFormat="1" spans="3:17">
      <c r="C707" s="121"/>
      <c r="D707" s="121"/>
      <c r="E707" s="121"/>
      <c r="F707" s="121"/>
      <c r="G707" s="121"/>
      <c r="H707" s="121"/>
      <c r="I707" s="121"/>
      <c r="J707" s="121"/>
      <c r="K707" s="121"/>
      <c r="L707" s="121"/>
      <c r="O707" s="207"/>
      <c r="P707" s="207"/>
      <c r="Q707" s="207"/>
    </row>
    <row r="708" s="206" customFormat="1" spans="3:17">
      <c r="C708" s="121"/>
      <c r="D708" s="121"/>
      <c r="E708" s="121"/>
      <c r="F708" s="121"/>
      <c r="G708" s="121"/>
      <c r="H708" s="121"/>
      <c r="I708" s="121"/>
      <c r="J708" s="121"/>
      <c r="K708" s="121"/>
      <c r="L708" s="121"/>
      <c r="O708" s="207"/>
      <c r="P708" s="207"/>
      <c r="Q708" s="207"/>
    </row>
    <row r="709" s="206" customFormat="1" spans="3:17">
      <c r="C709" s="121"/>
      <c r="D709" s="121"/>
      <c r="E709" s="121"/>
      <c r="F709" s="121"/>
      <c r="G709" s="121"/>
      <c r="H709" s="121"/>
      <c r="I709" s="121"/>
      <c r="J709" s="121"/>
      <c r="K709" s="121"/>
      <c r="L709" s="121"/>
      <c r="O709" s="207"/>
      <c r="P709" s="207"/>
      <c r="Q709" s="207"/>
    </row>
    <row r="710" s="206" customFormat="1" spans="3:17">
      <c r="C710" s="121"/>
      <c r="D710" s="121"/>
      <c r="E710" s="121"/>
      <c r="F710" s="121"/>
      <c r="G710" s="121"/>
      <c r="H710" s="121"/>
      <c r="I710" s="121"/>
      <c r="J710" s="121"/>
      <c r="K710" s="121"/>
      <c r="L710" s="121"/>
      <c r="O710" s="207"/>
      <c r="P710" s="207"/>
      <c r="Q710" s="207"/>
    </row>
    <row r="711" s="206" customFormat="1" spans="3:17">
      <c r="C711" s="121"/>
      <c r="D711" s="121"/>
      <c r="E711" s="121"/>
      <c r="F711" s="121"/>
      <c r="G711" s="121"/>
      <c r="H711" s="121"/>
      <c r="I711" s="121"/>
      <c r="J711" s="121"/>
      <c r="K711" s="121"/>
      <c r="L711" s="121"/>
      <c r="O711" s="207"/>
      <c r="P711" s="207"/>
      <c r="Q711" s="207"/>
    </row>
    <row r="712" s="206" customFormat="1" spans="3:17">
      <c r="C712" s="121"/>
      <c r="D712" s="121"/>
      <c r="E712" s="121"/>
      <c r="F712" s="121"/>
      <c r="G712" s="121"/>
      <c r="H712" s="121"/>
      <c r="I712" s="121"/>
      <c r="J712" s="121"/>
      <c r="K712" s="121"/>
      <c r="L712" s="121"/>
      <c r="O712" s="207"/>
      <c r="P712" s="207"/>
      <c r="Q712" s="207"/>
    </row>
    <row r="713" s="206" customFormat="1" spans="3:17">
      <c r="C713" s="121"/>
      <c r="D713" s="121"/>
      <c r="E713" s="121"/>
      <c r="F713" s="121"/>
      <c r="G713" s="121"/>
      <c r="H713" s="121"/>
      <c r="I713" s="121"/>
      <c r="J713" s="121"/>
      <c r="K713" s="121"/>
      <c r="L713" s="121"/>
      <c r="O713" s="207"/>
      <c r="P713" s="207"/>
      <c r="Q713" s="207"/>
    </row>
    <row r="714" s="206" customFormat="1" spans="3:17">
      <c r="C714" s="121"/>
      <c r="D714" s="121"/>
      <c r="E714" s="121"/>
      <c r="F714" s="121"/>
      <c r="G714" s="121"/>
      <c r="H714" s="121"/>
      <c r="I714" s="121"/>
      <c r="J714" s="121"/>
      <c r="K714" s="121"/>
      <c r="L714" s="121"/>
      <c r="O714" s="207"/>
      <c r="P714" s="207"/>
      <c r="Q714" s="207"/>
    </row>
    <row r="715" s="206" customFormat="1" spans="3:17">
      <c r="C715" s="121"/>
      <c r="D715" s="121"/>
      <c r="E715" s="121"/>
      <c r="F715" s="121"/>
      <c r="G715" s="121"/>
      <c r="H715" s="121"/>
      <c r="I715" s="121"/>
      <c r="J715" s="121"/>
      <c r="K715" s="121"/>
      <c r="L715" s="121"/>
      <c r="O715" s="207"/>
      <c r="P715" s="207"/>
      <c r="Q715" s="207"/>
    </row>
    <row r="716" s="206" customFormat="1" spans="3:17">
      <c r="C716" s="121"/>
      <c r="D716" s="121"/>
      <c r="E716" s="121"/>
      <c r="F716" s="121"/>
      <c r="G716" s="121"/>
      <c r="H716" s="121"/>
      <c r="I716" s="121"/>
      <c r="J716" s="121"/>
      <c r="K716" s="121"/>
      <c r="L716" s="121"/>
      <c r="O716" s="207"/>
      <c r="P716" s="207"/>
      <c r="Q716" s="207"/>
    </row>
    <row r="717" s="206" customFormat="1" spans="3:17">
      <c r="C717" s="121"/>
      <c r="D717" s="121"/>
      <c r="E717" s="121"/>
      <c r="F717" s="121"/>
      <c r="G717" s="121"/>
      <c r="H717" s="121"/>
      <c r="I717" s="121"/>
      <c r="J717" s="121"/>
      <c r="K717" s="121"/>
      <c r="L717" s="121"/>
      <c r="O717" s="207"/>
      <c r="P717" s="207"/>
      <c r="Q717" s="207"/>
    </row>
    <row r="718" s="206" customFormat="1" spans="3:17">
      <c r="C718" s="121"/>
      <c r="D718" s="121"/>
      <c r="E718" s="121"/>
      <c r="F718" s="121"/>
      <c r="G718" s="121"/>
      <c r="H718" s="121"/>
      <c r="I718" s="121"/>
      <c r="J718" s="121"/>
      <c r="K718" s="121"/>
      <c r="L718" s="121"/>
      <c r="O718" s="207"/>
      <c r="P718" s="207"/>
      <c r="Q718" s="207"/>
    </row>
    <row r="719" s="206" customFormat="1" spans="3:17">
      <c r="C719" s="121"/>
      <c r="D719" s="121"/>
      <c r="E719" s="121"/>
      <c r="F719" s="121"/>
      <c r="G719" s="121"/>
      <c r="H719" s="121"/>
      <c r="I719" s="121"/>
      <c r="J719" s="121"/>
      <c r="K719" s="121"/>
      <c r="L719" s="121"/>
      <c r="O719" s="207"/>
      <c r="P719" s="207"/>
      <c r="Q719" s="207"/>
    </row>
    <row r="720" s="206" customFormat="1" spans="3:17">
      <c r="C720" s="121"/>
      <c r="D720" s="121"/>
      <c r="E720" s="121"/>
      <c r="F720" s="121"/>
      <c r="G720" s="121"/>
      <c r="H720" s="121"/>
      <c r="I720" s="121"/>
      <c r="J720" s="121"/>
      <c r="K720" s="121"/>
      <c r="L720" s="121"/>
      <c r="O720" s="207"/>
      <c r="P720" s="207"/>
      <c r="Q720" s="207"/>
    </row>
    <row r="721" s="206" customFormat="1" spans="3:17">
      <c r="C721" s="121"/>
      <c r="D721" s="121"/>
      <c r="E721" s="121"/>
      <c r="F721" s="121"/>
      <c r="G721" s="121"/>
      <c r="H721" s="121"/>
      <c r="I721" s="121"/>
      <c r="J721" s="121"/>
      <c r="K721" s="121"/>
      <c r="L721" s="121"/>
      <c r="O721" s="207"/>
      <c r="P721" s="207"/>
      <c r="Q721" s="207"/>
    </row>
    <row r="722" s="206" customFormat="1" spans="3:17">
      <c r="C722" s="121"/>
      <c r="D722" s="121"/>
      <c r="E722" s="121"/>
      <c r="F722" s="121"/>
      <c r="G722" s="121"/>
      <c r="H722" s="121"/>
      <c r="I722" s="121"/>
      <c r="J722" s="121"/>
      <c r="K722" s="121"/>
      <c r="L722" s="121"/>
      <c r="O722" s="207"/>
      <c r="P722" s="207"/>
      <c r="Q722" s="207"/>
    </row>
    <row r="723" s="206" customFormat="1" spans="3:17">
      <c r="C723" s="121"/>
      <c r="D723" s="121"/>
      <c r="E723" s="121"/>
      <c r="F723" s="121"/>
      <c r="G723" s="121"/>
      <c r="H723" s="121"/>
      <c r="I723" s="121"/>
      <c r="J723" s="121"/>
      <c r="K723" s="121"/>
      <c r="L723" s="121"/>
      <c r="O723" s="207"/>
      <c r="P723" s="207"/>
      <c r="Q723" s="207"/>
    </row>
    <row r="724" s="206" customFormat="1" spans="3:17">
      <c r="C724" s="121"/>
      <c r="D724" s="121"/>
      <c r="E724" s="121"/>
      <c r="F724" s="121"/>
      <c r="G724" s="121"/>
      <c r="H724" s="121"/>
      <c r="I724" s="121"/>
      <c r="J724" s="121"/>
      <c r="K724" s="121"/>
      <c r="L724" s="121"/>
      <c r="O724" s="207"/>
      <c r="P724" s="207"/>
      <c r="Q724" s="207"/>
    </row>
    <row r="725" s="206" customFormat="1" spans="3:17">
      <c r="C725" s="121"/>
      <c r="D725" s="121"/>
      <c r="E725" s="121"/>
      <c r="F725" s="121"/>
      <c r="G725" s="121"/>
      <c r="H725" s="121"/>
      <c r="I725" s="121"/>
      <c r="J725" s="121"/>
      <c r="K725" s="121"/>
      <c r="L725" s="121"/>
      <c r="O725" s="207"/>
      <c r="P725" s="207"/>
      <c r="Q725" s="207"/>
    </row>
    <row r="726" s="206" customFormat="1" spans="3:17">
      <c r="C726" s="121"/>
      <c r="D726" s="121"/>
      <c r="E726" s="121"/>
      <c r="F726" s="121"/>
      <c r="G726" s="121"/>
      <c r="H726" s="121"/>
      <c r="I726" s="121"/>
      <c r="J726" s="121"/>
      <c r="K726" s="121"/>
      <c r="L726" s="121"/>
      <c r="O726" s="207"/>
      <c r="P726" s="207"/>
      <c r="Q726" s="207"/>
    </row>
    <row r="727" s="206" customFormat="1" spans="3:17">
      <c r="C727" s="121"/>
      <c r="D727" s="121"/>
      <c r="E727" s="121"/>
      <c r="F727" s="121"/>
      <c r="G727" s="121"/>
      <c r="H727" s="121"/>
      <c r="I727" s="121"/>
      <c r="J727" s="121"/>
      <c r="K727" s="121"/>
      <c r="L727" s="121"/>
      <c r="O727" s="207"/>
      <c r="P727" s="207"/>
      <c r="Q727" s="207"/>
    </row>
    <row r="728" s="206" customFormat="1" spans="3:17">
      <c r="C728" s="121"/>
      <c r="D728" s="121"/>
      <c r="E728" s="121"/>
      <c r="F728" s="121"/>
      <c r="G728" s="121"/>
      <c r="H728" s="121"/>
      <c r="I728" s="121"/>
      <c r="J728" s="121"/>
      <c r="K728" s="121"/>
      <c r="L728" s="121"/>
      <c r="O728" s="207"/>
      <c r="P728" s="207"/>
      <c r="Q728" s="207"/>
    </row>
    <row r="729" s="206" customFormat="1" spans="3:17">
      <c r="C729" s="121"/>
      <c r="D729" s="121"/>
      <c r="E729" s="121"/>
      <c r="F729" s="121"/>
      <c r="G729" s="121"/>
      <c r="H729" s="121"/>
      <c r="I729" s="121"/>
      <c r="J729" s="121"/>
      <c r="K729" s="121"/>
      <c r="L729" s="121"/>
      <c r="O729" s="207"/>
      <c r="P729" s="207"/>
      <c r="Q729" s="207"/>
    </row>
    <row r="730" s="206" customFormat="1" spans="3:17">
      <c r="C730" s="121"/>
      <c r="D730" s="121"/>
      <c r="E730" s="121"/>
      <c r="F730" s="121"/>
      <c r="G730" s="121"/>
      <c r="H730" s="121"/>
      <c r="I730" s="121"/>
      <c r="J730" s="121"/>
      <c r="K730" s="121"/>
      <c r="L730" s="121"/>
      <c r="O730" s="207"/>
      <c r="P730" s="207"/>
      <c r="Q730" s="207"/>
    </row>
    <row r="731" s="206" customFormat="1" spans="3:17">
      <c r="C731" s="121"/>
      <c r="D731" s="121"/>
      <c r="E731" s="121"/>
      <c r="F731" s="121"/>
      <c r="G731" s="121"/>
      <c r="H731" s="121"/>
      <c r="I731" s="121"/>
      <c r="J731" s="121"/>
      <c r="K731" s="121"/>
      <c r="L731" s="121"/>
      <c r="O731" s="207"/>
      <c r="P731" s="207"/>
      <c r="Q731" s="207"/>
    </row>
    <row r="732" s="206" customFormat="1" spans="3:17">
      <c r="C732" s="121"/>
      <c r="D732" s="121"/>
      <c r="E732" s="121"/>
      <c r="F732" s="121"/>
      <c r="G732" s="121"/>
      <c r="H732" s="121"/>
      <c r="I732" s="121"/>
      <c r="J732" s="121"/>
      <c r="K732" s="121"/>
      <c r="L732" s="121"/>
      <c r="O732" s="207"/>
      <c r="P732" s="207"/>
      <c r="Q732" s="207"/>
    </row>
    <row r="733" s="206" customFormat="1" spans="3:17">
      <c r="C733" s="121"/>
      <c r="D733" s="121"/>
      <c r="E733" s="121"/>
      <c r="F733" s="121"/>
      <c r="G733" s="121"/>
      <c r="H733" s="121"/>
      <c r="I733" s="121"/>
      <c r="J733" s="121"/>
      <c r="K733" s="121"/>
      <c r="L733" s="121"/>
      <c r="O733" s="207"/>
      <c r="P733" s="207"/>
      <c r="Q733" s="207"/>
    </row>
    <row r="734" s="206" customFormat="1" spans="3:17">
      <c r="C734" s="121"/>
      <c r="D734" s="121"/>
      <c r="E734" s="121"/>
      <c r="F734" s="121"/>
      <c r="G734" s="121"/>
      <c r="H734" s="121"/>
      <c r="I734" s="121"/>
      <c r="J734" s="121"/>
      <c r="K734" s="121"/>
      <c r="L734" s="121"/>
      <c r="O734" s="207"/>
      <c r="P734" s="207"/>
      <c r="Q734" s="207"/>
    </row>
    <row r="735" s="206" customFormat="1" spans="3:17">
      <c r="C735" s="121"/>
      <c r="D735" s="121"/>
      <c r="E735" s="121"/>
      <c r="F735" s="121"/>
      <c r="G735" s="121"/>
      <c r="H735" s="121"/>
      <c r="I735" s="121"/>
      <c r="J735" s="121"/>
      <c r="K735" s="121"/>
      <c r="L735" s="121"/>
      <c r="O735" s="207"/>
      <c r="P735" s="207"/>
      <c r="Q735" s="207"/>
    </row>
    <row r="736" s="206" customFormat="1" spans="3:17">
      <c r="C736" s="121"/>
      <c r="D736" s="121"/>
      <c r="E736" s="121"/>
      <c r="F736" s="121"/>
      <c r="G736" s="121"/>
      <c r="H736" s="121"/>
      <c r="I736" s="121"/>
      <c r="J736" s="121"/>
      <c r="K736" s="121"/>
      <c r="L736" s="121"/>
      <c r="O736" s="207"/>
      <c r="P736" s="207"/>
      <c r="Q736" s="207"/>
    </row>
    <row r="737" s="206" customFormat="1" spans="3:17">
      <c r="C737" s="121"/>
      <c r="D737" s="121"/>
      <c r="E737" s="121"/>
      <c r="F737" s="121"/>
      <c r="G737" s="121"/>
      <c r="H737" s="121"/>
      <c r="I737" s="121"/>
      <c r="J737" s="121"/>
      <c r="K737" s="121"/>
      <c r="L737" s="121"/>
      <c r="O737" s="207"/>
      <c r="P737" s="207"/>
      <c r="Q737" s="207"/>
    </row>
    <row r="738" s="206" customFormat="1" spans="3:17">
      <c r="C738" s="121"/>
      <c r="D738" s="121"/>
      <c r="E738" s="121"/>
      <c r="F738" s="121"/>
      <c r="G738" s="121"/>
      <c r="H738" s="121"/>
      <c r="I738" s="121"/>
      <c r="J738" s="121"/>
      <c r="K738" s="121"/>
      <c r="L738" s="121"/>
      <c r="O738" s="207"/>
      <c r="P738" s="207"/>
      <c r="Q738" s="207"/>
    </row>
    <row r="739" s="206" customFormat="1" spans="3:17">
      <c r="C739" s="121"/>
      <c r="D739" s="121"/>
      <c r="E739" s="121"/>
      <c r="F739" s="121"/>
      <c r="G739" s="121"/>
      <c r="H739" s="121"/>
      <c r="I739" s="121"/>
      <c r="J739" s="121"/>
      <c r="K739" s="121"/>
      <c r="L739" s="121"/>
      <c r="O739" s="207"/>
      <c r="P739" s="207"/>
      <c r="Q739" s="207"/>
    </row>
    <row r="740" s="206" customFormat="1" spans="3:17">
      <c r="C740" s="121"/>
      <c r="D740" s="121"/>
      <c r="E740" s="121"/>
      <c r="F740" s="121"/>
      <c r="G740" s="121"/>
      <c r="H740" s="121"/>
      <c r="I740" s="121"/>
      <c r="J740" s="121"/>
      <c r="K740" s="121"/>
      <c r="L740" s="121"/>
      <c r="O740" s="207"/>
      <c r="P740" s="207"/>
      <c r="Q740" s="207"/>
    </row>
    <row r="741" s="206" customFormat="1" spans="3:17">
      <c r="C741" s="121"/>
      <c r="D741" s="121"/>
      <c r="E741" s="121"/>
      <c r="F741" s="121"/>
      <c r="G741" s="121"/>
      <c r="H741" s="121"/>
      <c r="I741" s="121"/>
      <c r="J741" s="121"/>
      <c r="K741" s="121"/>
      <c r="L741" s="121"/>
      <c r="O741" s="207"/>
      <c r="P741" s="207"/>
      <c r="Q741" s="207"/>
    </row>
    <row r="742" s="206" customFormat="1" spans="3:17">
      <c r="C742" s="121"/>
      <c r="D742" s="121"/>
      <c r="E742" s="121"/>
      <c r="F742" s="121"/>
      <c r="G742" s="121"/>
      <c r="H742" s="121"/>
      <c r="I742" s="121"/>
      <c r="J742" s="121"/>
      <c r="K742" s="121"/>
      <c r="L742" s="121"/>
      <c r="O742" s="207"/>
      <c r="P742" s="207"/>
      <c r="Q742" s="207"/>
    </row>
    <row r="743" s="206" customFormat="1" spans="3:17">
      <c r="C743" s="121"/>
      <c r="D743" s="121"/>
      <c r="E743" s="121"/>
      <c r="F743" s="121"/>
      <c r="G743" s="121"/>
      <c r="H743" s="121"/>
      <c r="I743" s="121"/>
      <c r="J743" s="121"/>
      <c r="K743" s="121"/>
      <c r="L743" s="121"/>
      <c r="O743" s="207"/>
      <c r="P743" s="207"/>
      <c r="Q743" s="207"/>
    </row>
    <row r="744" s="206" customFormat="1" spans="3:17">
      <c r="C744" s="121"/>
      <c r="D744" s="121"/>
      <c r="E744" s="121"/>
      <c r="F744" s="121"/>
      <c r="G744" s="121"/>
      <c r="H744" s="121"/>
      <c r="I744" s="121"/>
      <c r="J744" s="121"/>
      <c r="K744" s="121"/>
      <c r="L744" s="121"/>
      <c r="O744" s="207"/>
      <c r="P744" s="207"/>
      <c r="Q744" s="207"/>
    </row>
    <row r="745" s="206" customFormat="1" spans="3:17">
      <c r="C745" s="121"/>
      <c r="D745" s="121"/>
      <c r="E745" s="121"/>
      <c r="F745" s="121"/>
      <c r="G745" s="121"/>
      <c r="H745" s="121"/>
      <c r="I745" s="121"/>
      <c r="J745" s="121"/>
      <c r="K745" s="121"/>
      <c r="L745" s="121"/>
      <c r="O745" s="207"/>
      <c r="P745" s="207"/>
      <c r="Q745" s="207"/>
    </row>
    <row r="746" s="206" customFormat="1" spans="3:17">
      <c r="C746" s="121"/>
      <c r="D746" s="121"/>
      <c r="E746" s="121"/>
      <c r="F746" s="121"/>
      <c r="G746" s="121"/>
      <c r="H746" s="121"/>
      <c r="I746" s="121"/>
      <c r="J746" s="121"/>
      <c r="K746" s="121"/>
      <c r="L746" s="121"/>
      <c r="O746" s="207"/>
      <c r="P746" s="207"/>
      <c r="Q746" s="207"/>
    </row>
    <row r="747" s="206" customFormat="1" spans="3:17">
      <c r="C747" s="121"/>
      <c r="D747" s="121"/>
      <c r="E747" s="121"/>
      <c r="F747" s="121"/>
      <c r="G747" s="121"/>
      <c r="H747" s="121"/>
      <c r="I747" s="121"/>
      <c r="J747" s="121"/>
      <c r="K747" s="121"/>
      <c r="L747" s="121"/>
      <c r="O747" s="207"/>
      <c r="P747" s="207"/>
      <c r="Q747" s="207"/>
    </row>
    <row r="748" s="206" customFormat="1" spans="3:17">
      <c r="C748" s="121"/>
      <c r="D748" s="121"/>
      <c r="E748" s="121"/>
      <c r="F748" s="121"/>
      <c r="G748" s="121"/>
      <c r="H748" s="121"/>
      <c r="I748" s="121"/>
      <c r="J748" s="121"/>
      <c r="K748" s="121"/>
      <c r="L748" s="121"/>
      <c r="O748" s="207"/>
      <c r="P748" s="207"/>
      <c r="Q748" s="207"/>
    </row>
    <row r="749" s="206" customFormat="1" spans="3:17">
      <c r="C749" s="121"/>
      <c r="D749" s="121"/>
      <c r="E749" s="121"/>
      <c r="F749" s="121"/>
      <c r="G749" s="121"/>
      <c r="H749" s="121"/>
      <c r="I749" s="121"/>
      <c r="J749" s="121"/>
      <c r="K749" s="121"/>
      <c r="L749" s="121"/>
      <c r="O749" s="207"/>
      <c r="P749" s="207"/>
      <c r="Q749" s="207"/>
    </row>
    <row r="750" s="206" customFormat="1" spans="3:17">
      <c r="C750" s="121"/>
      <c r="D750" s="121"/>
      <c r="E750" s="121"/>
      <c r="F750" s="121"/>
      <c r="G750" s="121"/>
      <c r="H750" s="121"/>
      <c r="I750" s="121"/>
      <c r="J750" s="121"/>
      <c r="K750" s="121"/>
      <c r="L750" s="121"/>
      <c r="O750" s="207"/>
      <c r="P750" s="207"/>
      <c r="Q750" s="207"/>
    </row>
    <row r="751" s="206" customFormat="1" spans="3:17">
      <c r="C751" s="121"/>
      <c r="D751" s="121"/>
      <c r="E751" s="121"/>
      <c r="F751" s="121"/>
      <c r="G751" s="121"/>
      <c r="H751" s="121"/>
      <c r="I751" s="121"/>
      <c r="J751" s="121"/>
      <c r="K751" s="121"/>
      <c r="L751" s="121"/>
      <c r="O751" s="207"/>
      <c r="P751" s="207"/>
      <c r="Q751" s="207"/>
    </row>
    <row r="752" s="206" customFormat="1" spans="3:17">
      <c r="C752" s="121"/>
      <c r="D752" s="121"/>
      <c r="E752" s="121"/>
      <c r="F752" s="121"/>
      <c r="G752" s="121"/>
      <c r="H752" s="121"/>
      <c r="I752" s="121"/>
      <c r="J752" s="121"/>
      <c r="K752" s="121"/>
      <c r="L752" s="121"/>
      <c r="O752" s="207"/>
      <c r="P752" s="207"/>
      <c r="Q752" s="207"/>
    </row>
    <row r="753" s="206" customFormat="1" spans="3:17">
      <c r="C753" s="121"/>
      <c r="D753" s="121"/>
      <c r="E753" s="121"/>
      <c r="F753" s="121"/>
      <c r="G753" s="121"/>
      <c r="H753" s="121"/>
      <c r="I753" s="121"/>
      <c r="J753" s="121"/>
      <c r="K753" s="121"/>
      <c r="L753" s="121"/>
      <c r="O753" s="207"/>
      <c r="P753" s="207"/>
      <c r="Q753" s="207"/>
    </row>
    <row r="754" s="206" customFormat="1" spans="3:17">
      <c r="C754" s="121"/>
      <c r="D754" s="121"/>
      <c r="E754" s="121"/>
      <c r="F754" s="121"/>
      <c r="G754" s="121"/>
      <c r="H754" s="121"/>
      <c r="I754" s="121"/>
      <c r="J754" s="121"/>
      <c r="K754" s="121"/>
      <c r="L754" s="121"/>
      <c r="O754" s="207"/>
      <c r="P754" s="207"/>
      <c r="Q754" s="207"/>
    </row>
    <row r="755" s="206" customFormat="1" spans="3:17">
      <c r="C755" s="121"/>
      <c r="D755" s="121"/>
      <c r="E755" s="121"/>
      <c r="F755" s="121"/>
      <c r="G755" s="121"/>
      <c r="H755" s="121"/>
      <c r="I755" s="121"/>
      <c r="J755" s="121"/>
      <c r="K755" s="121"/>
      <c r="L755" s="121"/>
      <c r="O755" s="207"/>
      <c r="P755" s="207"/>
      <c r="Q755" s="207"/>
    </row>
    <row r="756" s="206" customFormat="1" spans="3:17">
      <c r="C756" s="121"/>
      <c r="D756" s="121"/>
      <c r="E756" s="121"/>
      <c r="F756" s="121"/>
      <c r="G756" s="121"/>
      <c r="H756" s="121"/>
      <c r="I756" s="121"/>
      <c r="J756" s="121"/>
      <c r="K756" s="121"/>
      <c r="L756" s="121"/>
      <c r="O756" s="207"/>
      <c r="P756" s="207"/>
      <c r="Q756" s="207"/>
    </row>
    <row r="757" s="206" customFormat="1" spans="3:17">
      <c r="C757" s="121"/>
      <c r="D757" s="121"/>
      <c r="E757" s="121"/>
      <c r="F757" s="121"/>
      <c r="G757" s="121"/>
      <c r="H757" s="121"/>
      <c r="I757" s="121"/>
      <c r="J757" s="121"/>
      <c r="K757" s="121"/>
      <c r="L757" s="121"/>
      <c r="O757" s="207"/>
      <c r="P757" s="207"/>
      <c r="Q757" s="207"/>
    </row>
    <row r="758" s="206" customFormat="1" spans="3:17">
      <c r="C758" s="121"/>
      <c r="D758" s="121"/>
      <c r="E758" s="121"/>
      <c r="F758" s="121"/>
      <c r="G758" s="121"/>
      <c r="H758" s="121"/>
      <c r="I758" s="121"/>
      <c r="J758" s="121"/>
      <c r="K758" s="121"/>
      <c r="L758" s="121"/>
      <c r="O758" s="207"/>
      <c r="P758" s="207"/>
      <c r="Q758" s="207"/>
    </row>
    <row r="759" s="206" customFormat="1" spans="3:17">
      <c r="C759" s="121"/>
      <c r="D759" s="121"/>
      <c r="E759" s="121"/>
      <c r="F759" s="121"/>
      <c r="G759" s="121"/>
      <c r="H759" s="121"/>
      <c r="I759" s="121"/>
      <c r="J759" s="121"/>
      <c r="K759" s="121"/>
      <c r="L759" s="121"/>
      <c r="O759" s="207"/>
      <c r="P759" s="207"/>
      <c r="Q759" s="207"/>
    </row>
    <row r="760" s="206" customFormat="1" spans="3:17">
      <c r="C760" s="121"/>
      <c r="D760" s="121"/>
      <c r="E760" s="121"/>
      <c r="F760" s="121"/>
      <c r="G760" s="121"/>
      <c r="H760" s="121"/>
      <c r="I760" s="121"/>
      <c r="J760" s="121"/>
      <c r="K760" s="121"/>
      <c r="L760" s="121"/>
      <c r="O760" s="207"/>
      <c r="P760" s="207"/>
      <c r="Q760" s="207"/>
    </row>
    <row r="761" s="206" customFormat="1" spans="3:17">
      <c r="C761" s="121"/>
      <c r="D761" s="121"/>
      <c r="E761" s="121"/>
      <c r="F761" s="121"/>
      <c r="G761" s="121"/>
      <c r="H761" s="121"/>
      <c r="I761" s="121"/>
      <c r="J761" s="121"/>
      <c r="K761" s="121"/>
      <c r="L761" s="121"/>
      <c r="O761" s="207"/>
      <c r="P761" s="207"/>
      <c r="Q761" s="207"/>
    </row>
    <row r="762" s="206" customFormat="1" spans="3:17">
      <c r="C762" s="121"/>
      <c r="D762" s="121"/>
      <c r="E762" s="121"/>
      <c r="F762" s="121"/>
      <c r="G762" s="121"/>
      <c r="H762" s="121"/>
      <c r="I762" s="121"/>
      <c r="J762" s="121"/>
      <c r="K762" s="121"/>
      <c r="L762" s="121"/>
      <c r="O762" s="207"/>
      <c r="P762" s="207"/>
      <c r="Q762" s="207"/>
    </row>
    <row r="763" s="206" customFormat="1" spans="3:17">
      <c r="C763" s="121"/>
      <c r="D763" s="121"/>
      <c r="E763" s="121"/>
      <c r="F763" s="121"/>
      <c r="G763" s="121"/>
      <c r="H763" s="121"/>
      <c r="I763" s="121"/>
      <c r="J763" s="121"/>
      <c r="K763" s="121"/>
      <c r="L763" s="121"/>
      <c r="O763" s="207"/>
      <c r="P763" s="207"/>
      <c r="Q763" s="207"/>
    </row>
    <row r="764" s="206" customFormat="1" spans="3:17">
      <c r="C764" s="121"/>
      <c r="D764" s="121"/>
      <c r="E764" s="121"/>
      <c r="F764" s="121"/>
      <c r="G764" s="121"/>
      <c r="H764" s="121"/>
      <c r="I764" s="121"/>
      <c r="J764" s="121"/>
      <c r="K764" s="121"/>
      <c r="L764" s="121"/>
      <c r="O764" s="207"/>
      <c r="P764" s="207"/>
      <c r="Q764" s="207"/>
    </row>
    <row r="765" s="206" customFormat="1" spans="3:17">
      <c r="C765" s="121"/>
      <c r="D765" s="121"/>
      <c r="E765" s="121"/>
      <c r="F765" s="121"/>
      <c r="G765" s="121"/>
      <c r="H765" s="121"/>
      <c r="I765" s="121"/>
      <c r="J765" s="121"/>
      <c r="K765" s="121"/>
      <c r="L765" s="121"/>
      <c r="O765" s="207"/>
      <c r="P765" s="207"/>
      <c r="Q765" s="207"/>
    </row>
    <row r="766" s="206" customFormat="1" spans="3:17">
      <c r="C766" s="121"/>
      <c r="D766" s="121"/>
      <c r="E766" s="121"/>
      <c r="F766" s="121"/>
      <c r="G766" s="121"/>
      <c r="H766" s="121"/>
      <c r="I766" s="121"/>
      <c r="J766" s="121"/>
      <c r="K766" s="121"/>
      <c r="L766" s="121"/>
      <c r="O766" s="207"/>
      <c r="P766" s="207"/>
      <c r="Q766" s="207"/>
    </row>
    <row r="767" s="206" customFormat="1" spans="3:17">
      <c r="C767" s="121"/>
      <c r="D767" s="121"/>
      <c r="E767" s="121"/>
      <c r="F767" s="121"/>
      <c r="G767" s="121"/>
      <c r="H767" s="121"/>
      <c r="I767" s="121"/>
      <c r="J767" s="121"/>
      <c r="K767" s="121"/>
      <c r="L767" s="121"/>
      <c r="O767" s="207"/>
      <c r="P767" s="207"/>
      <c r="Q767" s="207"/>
    </row>
    <row r="768" s="206" customFormat="1" spans="3:17">
      <c r="C768" s="121"/>
      <c r="D768" s="121"/>
      <c r="E768" s="121"/>
      <c r="F768" s="121"/>
      <c r="G768" s="121"/>
      <c r="H768" s="121"/>
      <c r="I768" s="121"/>
      <c r="J768" s="121"/>
      <c r="K768" s="121"/>
      <c r="L768" s="121"/>
      <c r="O768" s="207"/>
      <c r="P768" s="207"/>
      <c r="Q768" s="207"/>
    </row>
    <row r="769" s="206" customFormat="1" spans="3:17">
      <c r="C769" s="121"/>
      <c r="D769" s="121"/>
      <c r="E769" s="121"/>
      <c r="F769" s="121"/>
      <c r="G769" s="121"/>
      <c r="H769" s="121"/>
      <c r="I769" s="121"/>
      <c r="J769" s="121"/>
      <c r="K769" s="121"/>
      <c r="L769" s="121"/>
      <c r="O769" s="207"/>
      <c r="P769" s="207"/>
      <c r="Q769" s="207"/>
    </row>
    <row r="770" s="206" customFormat="1" spans="3:17">
      <c r="C770" s="121"/>
      <c r="D770" s="121"/>
      <c r="E770" s="121"/>
      <c r="F770" s="121"/>
      <c r="G770" s="121"/>
      <c r="H770" s="121"/>
      <c r="I770" s="121"/>
      <c r="J770" s="121"/>
      <c r="K770" s="121"/>
      <c r="L770" s="121"/>
      <c r="O770" s="207"/>
      <c r="P770" s="207"/>
      <c r="Q770" s="207"/>
    </row>
    <row r="771" s="206" customFormat="1" spans="3:17">
      <c r="C771" s="121"/>
      <c r="D771" s="121"/>
      <c r="E771" s="121"/>
      <c r="F771" s="121"/>
      <c r="G771" s="121"/>
      <c r="H771" s="121"/>
      <c r="I771" s="121"/>
      <c r="J771" s="121"/>
      <c r="K771" s="121"/>
      <c r="L771" s="121"/>
      <c r="O771" s="207"/>
      <c r="P771" s="207"/>
      <c r="Q771" s="207"/>
    </row>
    <row r="772" s="206" customFormat="1" spans="3:17">
      <c r="C772" s="121"/>
      <c r="D772" s="121"/>
      <c r="E772" s="121"/>
      <c r="F772" s="121"/>
      <c r="G772" s="121"/>
      <c r="H772" s="121"/>
      <c r="I772" s="121"/>
      <c r="J772" s="121"/>
      <c r="K772" s="121"/>
      <c r="L772" s="121"/>
      <c r="O772" s="207"/>
      <c r="P772" s="207"/>
      <c r="Q772" s="207"/>
    </row>
    <row r="773" s="206" customFormat="1" spans="3:17">
      <c r="C773" s="121"/>
      <c r="D773" s="121"/>
      <c r="E773" s="121"/>
      <c r="F773" s="121"/>
      <c r="G773" s="121"/>
      <c r="H773" s="121"/>
      <c r="I773" s="121"/>
      <c r="J773" s="121"/>
      <c r="K773" s="121"/>
      <c r="L773" s="121"/>
      <c r="O773" s="207"/>
      <c r="P773" s="207"/>
      <c r="Q773" s="207"/>
    </row>
    <row r="774" s="206" customFormat="1" spans="3:17">
      <c r="C774" s="121"/>
      <c r="D774" s="121"/>
      <c r="E774" s="121"/>
      <c r="F774" s="121"/>
      <c r="G774" s="121"/>
      <c r="H774" s="121"/>
      <c r="I774" s="121"/>
      <c r="J774" s="121"/>
      <c r="K774" s="121"/>
      <c r="L774" s="121"/>
      <c r="O774" s="207"/>
      <c r="P774" s="207"/>
      <c r="Q774" s="207"/>
    </row>
    <row r="775" s="206" customFormat="1" spans="3:17">
      <c r="C775" s="121"/>
      <c r="D775" s="121"/>
      <c r="E775" s="121"/>
      <c r="F775" s="121"/>
      <c r="G775" s="121"/>
      <c r="H775" s="121"/>
      <c r="I775" s="121"/>
      <c r="J775" s="121"/>
      <c r="K775" s="121"/>
      <c r="L775" s="121"/>
      <c r="O775" s="207"/>
      <c r="P775" s="207"/>
      <c r="Q775" s="207"/>
    </row>
    <row r="776" s="206" customFormat="1" spans="3:17">
      <c r="C776" s="121"/>
      <c r="D776" s="121"/>
      <c r="E776" s="121"/>
      <c r="F776" s="121"/>
      <c r="G776" s="121"/>
      <c r="H776" s="121"/>
      <c r="I776" s="121"/>
      <c r="J776" s="121"/>
      <c r="K776" s="121"/>
      <c r="L776" s="121"/>
      <c r="O776" s="207"/>
      <c r="P776" s="207"/>
      <c r="Q776" s="207"/>
    </row>
    <row r="777" s="206" customFormat="1" spans="3:17">
      <c r="C777" s="121"/>
      <c r="D777" s="121"/>
      <c r="E777" s="121"/>
      <c r="F777" s="121"/>
      <c r="G777" s="121"/>
      <c r="H777" s="121"/>
      <c r="I777" s="121"/>
      <c r="J777" s="121"/>
      <c r="K777" s="121"/>
      <c r="L777" s="121"/>
      <c r="O777" s="207"/>
      <c r="P777" s="207"/>
      <c r="Q777" s="207"/>
    </row>
    <row r="778" s="206" customFormat="1" spans="3:17">
      <c r="C778" s="121"/>
      <c r="D778" s="121"/>
      <c r="E778" s="121"/>
      <c r="F778" s="121"/>
      <c r="G778" s="121"/>
      <c r="H778" s="121"/>
      <c r="I778" s="121"/>
      <c r="J778" s="121"/>
      <c r="K778" s="121"/>
      <c r="L778" s="121"/>
      <c r="O778" s="207"/>
      <c r="P778" s="207"/>
      <c r="Q778" s="207"/>
    </row>
    <row r="779" s="206" customFormat="1" spans="3:17">
      <c r="C779" s="121"/>
      <c r="D779" s="121"/>
      <c r="E779" s="121"/>
      <c r="F779" s="121"/>
      <c r="G779" s="121"/>
      <c r="H779" s="121"/>
      <c r="I779" s="121"/>
      <c r="J779" s="121"/>
      <c r="K779" s="121"/>
      <c r="L779" s="121"/>
      <c r="O779" s="207"/>
      <c r="P779" s="207"/>
      <c r="Q779" s="207"/>
    </row>
    <row r="780" s="206" customFormat="1" spans="3:17">
      <c r="C780" s="121"/>
      <c r="D780" s="121"/>
      <c r="E780" s="121"/>
      <c r="F780" s="121"/>
      <c r="G780" s="121"/>
      <c r="H780" s="121"/>
      <c r="I780" s="121"/>
      <c r="J780" s="121"/>
      <c r="K780" s="121"/>
      <c r="L780" s="121"/>
      <c r="O780" s="207"/>
      <c r="P780" s="207"/>
      <c r="Q780" s="207"/>
    </row>
    <row r="781" s="206" customFormat="1" spans="3:17">
      <c r="C781" s="121"/>
      <c r="D781" s="121"/>
      <c r="E781" s="121"/>
      <c r="F781" s="121"/>
      <c r="G781" s="121"/>
      <c r="H781" s="121"/>
      <c r="I781" s="121"/>
      <c r="J781" s="121"/>
      <c r="K781" s="121"/>
      <c r="L781" s="121"/>
      <c r="O781" s="207"/>
      <c r="P781" s="207"/>
      <c r="Q781" s="207"/>
    </row>
    <row r="782" s="206" customFormat="1" spans="3:17">
      <c r="C782" s="121"/>
      <c r="D782" s="121"/>
      <c r="E782" s="121"/>
      <c r="F782" s="121"/>
      <c r="G782" s="121"/>
      <c r="H782" s="121"/>
      <c r="I782" s="121"/>
      <c r="J782" s="121"/>
      <c r="K782" s="121"/>
      <c r="L782" s="121"/>
      <c r="O782" s="207"/>
      <c r="P782" s="207"/>
      <c r="Q782" s="207"/>
    </row>
    <row r="783" s="206" customFormat="1" spans="3:17">
      <c r="C783" s="121"/>
      <c r="D783" s="121"/>
      <c r="E783" s="121"/>
      <c r="F783" s="121"/>
      <c r="G783" s="121"/>
      <c r="H783" s="121"/>
      <c r="I783" s="121"/>
      <c r="J783" s="121"/>
      <c r="K783" s="121"/>
      <c r="L783" s="121"/>
      <c r="O783" s="207"/>
      <c r="P783" s="207"/>
      <c r="Q783" s="207"/>
    </row>
    <row r="784" s="206" customFormat="1" spans="3:17">
      <c r="C784" s="121"/>
      <c r="D784" s="121"/>
      <c r="E784" s="121"/>
      <c r="F784" s="121"/>
      <c r="G784" s="121"/>
      <c r="H784" s="121"/>
      <c r="I784" s="121"/>
      <c r="J784" s="121"/>
      <c r="K784" s="121"/>
      <c r="L784" s="121"/>
      <c r="O784" s="207"/>
      <c r="P784" s="207"/>
      <c r="Q784" s="207"/>
    </row>
    <row r="785" s="206" customFormat="1" spans="3:17">
      <c r="C785" s="121"/>
      <c r="D785" s="121"/>
      <c r="E785" s="121"/>
      <c r="F785" s="121"/>
      <c r="G785" s="121"/>
      <c r="H785" s="121"/>
      <c r="I785" s="121"/>
      <c r="J785" s="121"/>
      <c r="K785" s="121"/>
      <c r="L785" s="121"/>
      <c r="O785" s="207"/>
      <c r="P785" s="207"/>
      <c r="Q785" s="207"/>
    </row>
    <row r="786" s="206" customFormat="1" spans="3:17">
      <c r="C786" s="121"/>
      <c r="D786" s="121"/>
      <c r="E786" s="121"/>
      <c r="F786" s="121"/>
      <c r="G786" s="121"/>
      <c r="H786" s="121"/>
      <c r="I786" s="121"/>
      <c r="J786" s="121"/>
      <c r="K786" s="121"/>
      <c r="L786" s="121"/>
      <c r="O786" s="207"/>
      <c r="P786" s="207"/>
      <c r="Q786" s="207"/>
    </row>
    <row r="787" s="206" customFormat="1" spans="3:17">
      <c r="C787" s="121"/>
      <c r="D787" s="121"/>
      <c r="E787" s="121"/>
      <c r="F787" s="121"/>
      <c r="G787" s="121"/>
      <c r="H787" s="121"/>
      <c r="I787" s="121"/>
      <c r="J787" s="121"/>
      <c r="K787" s="121"/>
      <c r="L787" s="121"/>
      <c r="O787" s="207"/>
      <c r="P787" s="207"/>
      <c r="Q787" s="207"/>
    </row>
    <row r="788" s="206" customFormat="1" spans="3:17">
      <c r="C788" s="121"/>
      <c r="D788" s="121"/>
      <c r="E788" s="121"/>
      <c r="F788" s="121"/>
      <c r="G788" s="121"/>
      <c r="H788" s="121"/>
      <c r="I788" s="121"/>
      <c r="J788" s="121"/>
      <c r="K788" s="121"/>
      <c r="L788" s="121"/>
      <c r="O788" s="207"/>
      <c r="P788" s="207"/>
      <c r="Q788" s="207"/>
    </row>
    <row r="789" s="206" customFormat="1" spans="3:17">
      <c r="C789" s="121"/>
      <c r="D789" s="121"/>
      <c r="E789" s="121"/>
      <c r="F789" s="121"/>
      <c r="G789" s="121"/>
      <c r="H789" s="121"/>
      <c r="I789" s="121"/>
      <c r="J789" s="121"/>
      <c r="K789" s="121"/>
      <c r="L789" s="121"/>
      <c r="O789" s="207"/>
      <c r="P789" s="207"/>
      <c r="Q789" s="207"/>
    </row>
    <row r="790" s="206" customFormat="1" spans="3:17">
      <c r="C790" s="121"/>
      <c r="D790" s="121"/>
      <c r="E790" s="121"/>
      <c r="F790" s="121"/>
      <c r="G790" s="121"/>
      <c r="H790" s="121"/>
      <c r="I790" s="121"/>
      <c r="J790" s="121"/>
      <c r="K790" s="121"/>
      <c r="L790" s="121"/>
      <c r="O790" s="207"/>
      <c r="P790" s="207"/>
      <c r="Q790" s="207"/>
    </row>
    <row r="791" s="206" customFormat="1" spans="3:17">
      <c r="C791" s="121"/>
      <c r="D791" s="121"/>
      <c r="E791" s="121"/>
      <c r="F791" s="121"/>
      <c r="G791" s="121"/>
      <c r="H791" s="121"/>
      <c r="I791" s="121"/>
      <c r="J791" s="121"/>
      <c r="K791" s="121"/>
      <c r="L791" s="121"/>
      <c r="O791" s="207"/>
      <c r="P791" s="207"/>
      <c r="Q791" s="207"/>
    </row>
    <row r="792" s="206" customFormat="1" spans="3:17">
      <c r="C792" s="121"/>
      <c r="D792" s="121"/>
      <c r="E792" s="121"/>
      <c r="F792" s="121"/>
      <c r="G792" s="121"/>
      <c r="H792" s="121"/>
      <c r="I792" s="121"/>
      <c r="J792" s="121"/>
      <c r="K792" s="121"/>
      <c r="L792" s="121"/>
      <c r="O792" s="207"/>
      <c r="P792" s="207"/>
      <c r="Q792" s="207"/>
    </row>
    <row r="793" s="206" customFormat="1" spans="3:17">
      <c r="C793" s="121"/>
      <c r="D793" s="121"/>
      <c r="E793" s="121"/>
      <c r="F793" s="121"/>
      <c r="G793" s="121"/>
      <c r="H793" s="121"/>
      <c r="I793" s="121"/>
      <c r="J793" s="121"/>
      <c r="K793" s="121"/>
      <c r="L793" s="121"/>
      <c r="O793" s="207"/>
      <c r="P793" s="207"/>
      <c r="Q793" s="207"/>
    </row>
    <row r="794" s="206" customFormat="1" spans="3:17">
      <c r="C794" s="121"/>
      <c r="D794" s="121"/>
      <c r="E794" s="121"/>
      <c r="F794" s="121"/>
      <c r="G794" s="121"/>
      <c r="H794" s="121"/>
      <c r="I794" s="121"/>
      <c r="J794" s="121"/>
      <c r="K794" s="121"/>
      <c r="L794" s="121"/>
      <c r="O794" s="207"/>
      <c r="P794" s="207"/>
      <c r="Q794" s="207"/>
    </row>
    <row r="795" s="206" customFormat="1" spans="3:17">
      <c r="C795" s="121"/>
      <c r="D795" s="121"/>
      <c r="E795" s="121"/>
      <c r="F795" s="121"/>
      <c r="G795" s="121"/>
      <c r="H795" s="121"/>
      <c r="I795" s="121"/>
      <c r="J795" s="121"/>
      <c r="K795" s="121"/>
      <c r="L795" s="121"/>
      <c r="O795" s="207"/>
      <c r="P795" s="207"/>
      <c r="Q795" s="207"/>
    </row>
    <row r="796" s="206" customFormat="1" spans="3:17">
      <c r="C796" s="121"/>
      <c r="D796" s="121"/>
      <c r="E796" s="121"/>
      <c r="F796" s="121"/>
      <c r="G796" s="121"/>
      <c r="H796" s="121"/>
      <c r="I796" s="121"/>
      <c r="J796" s="121"/>
      <c r="K796" s="121"/>
      <c r="L796" s="121"/>
      <c r="O796" s="207"/>
      <c r="P796" s="207"/>
      <c r="Q796" s="207"/>
    </row>
    <row r="797" s="206" customFormat="1" spans="3:17">
      <c r="C797" s="121"/>
      <c r="D797" s="121"/>
      <c r="E797" s="121"/>
      <c r="F797" s="121"/>
      <c r="G797" s="121"/>
      <c r="H797" s="121"/>
      <c r="I797" s="121"/>
      <c r="J797" s="121"/>
      <c r="K797" s="121"/>
      <c r="L797" s="121"/>
      <c r="O797" s="207"/>
      <c r="P797" s="207"/>
      <c r="Q797" s="207"/>
    </row>
    <row r="798" s="206" customFormat="1" spans="3:17">
      <c r="C798" s="121"/>
      <c r="D798" s="121"/>
      <c r="E798" s="121"/>
      <c r="F798" s="121"/>
      <c r="G798" s="121"/>
      <c r="H798" s="121"/>
      <c r="I798" s="121"/>
      <c r="J798" s="121"/>
      <c r="K798" s="121"/>
      <c r="L798" s="121"/>
      <c r="O798" s="207"/>
      <c r="P798" s="207"/>
      <c r="Q798" s="207"/>
    </row>
    <row r="799" s="206" customFormat="1" spans="3:17">
      <c r="C799" s="121"/>
      <c r="D799" s="121"/>
      <c r="E799" s="121"/>
      <c r="F799" s="121"/>
      <c r="G799" s="121"/>
      <c r="H799" s="121"/>
      <c r="I799" s="121"/>
      <c r="J799" s="121"/>
      <c r="K799" s="121"/>
      <c r="L799" s="121"/>
      <c r="O799" s="207"/>
      <c r="P799" s="207"/>
      <c r="Q799" s="207"/>
    </row>
    <row r="800" s="206" customFormat="1" spans="3:17">
      <c r="C800" s="121"/>
      <c r="D800" s="121"/>
      <c r="E800" s="121"/>
      <c r="F800" s="121"/>
      <c r="G800" s="121"/>
      <c r="H800" s="121"/>
      <c r="I800" s="121"/>
      <c r="J800" s="121"/>
      <c r="K800" s="121"/>
      <c r="L800" s="121"/>
      <c r="O800" s="207"/>
      <c r="P800" s="207"/>
      <c r="Q800" s="207"/>
    </row>
    <row r="801" s="206" customFormat="1" spans="3:17">
      <c r="C801" s="121"/>
      <c r="D801" s="121"/>
      <c r="E801" s="121"/>
      <c r="F801" s="121"/>
      <c r="G801" s="121"/>
      <c r="H801" s="121"/>
      <c r="I801" s="121"/>
      <c r="J801" s="121"/>
      <c r="K801" s="121"/>
      <c r="L801" s="121"/>
      <c r="O801" s="207"/>
      <c r="P801" s="207"/>
      <c r="Q801" s="207"/>
    </row>
    <row r="802" s="206" customFormat="1" spans="3:17">
      <c r="C802" s="121"/>
      <c r="D802" s="121"/>
      <c r="E802" s="121"/>
      <c r="F802" s="121"/>
      <c r="G802" s="121"/>
      <c r="H802" s="121"/>
      <c r="I802" s="121"/>
      <c r="J802" s="121"/>
      <c r="K802" s="121"/>
      <c r="L802" s="121"/>
      <c r="O802" s="207"/>
      <c r="P802" s="207"/>
      <c r="Q802" s="207"/>
    </row>
    <row r="803" s="206" customFormat="1" spans="3:17">
      <c r="C803" s="121"/>
      <c r="D803" s="121"/>
      <c r="E803" s="121"/>
      <c r="F803" s="121"/>
      <c r="G803" s="121"/>
      <c r="H803" s="121"/>
      <c r="I803" s="121"/>
      <c r="J803" s="121"/>
      <c r="K803" s="121"/>
      <c r="L803" s="121"/>
      <c r="O803" s="207"/>
      <c r="P803" s="207"/>
      <c r="Q803" s="207"/>
    </row>
    <row r="804" s="206" customFormat="1" spans="3:17">
      <c r="C804" s="121"/>
      <c r="D804" s="121"/>
      <c r="E804" s="121"/>
      <c r="F804" s="121"/>
      <c r="G804" s="121"/>
      <c r="H804" s="121"/>
      <c r="I804" s="121"/>
      <c r="J804" s="121"/>
      <c r="K804" s="121"/>
      <c r="L804" s="121"/>
      <c r="O804" s="207"/>
      <c r="P804" s="207"/>
      <c r="Q804" s="207"/>
    </row>
    <row r="805" s="206" customFormat="1" spans="3:17">
      <c r="C805" s="121"/>
      <c r="D805" s="121"/>
      <c r="E805" s="121"/>
      <c r="F805" s="121"/>
      <c r="G805" s="121"/>
      <c r="H805" s="121"/>
      <c r="I805" s="121"/>
      <c r="J805" s="121"/>
      <c r="K805" s="121"/>
      <c r="L805" s="121"/>
      <c r="O805" s="207"/>
      <c r="P805" s="207"/>
      <c r="Q805" s="207"/>
    </row>
    <row r="806" s="206" customFormat="1" spans="3:17">
      <c r="C806" s="121"/>
      <c r="D806" s="121"/>
      <c r="E806" s="121"/>
      <c r="F806" s="121"/>
      <c r="G806" s="121"/>
      <c r="H806" s="121"/>
      <c r="I806" s="121"/>
      <c r="J806" s="121"/>
      <c r="K806" s="121"/>
      <c r="L806" s="121"/>
      <c r="O806" s="207"/>
      <c r="P806" s="207"/>
      <c r="Q806" s="207"/>
    </row>
    <row r="807" s="206" customFormat="1" spans="3:17">
      <c r="C807" s="121"/>
      <c r="D807" s="121"/>
      <c r="E807" s="121"/>
      <c r="F807" s="121"/>
      <c r="G807" s="121"/>
      <c r="H807" s="121"/>
      <c r="I807" s="121"/>
      <c r="J807" s="121"/>
      <c r="K807" s="121"/>
      <c r="L807" s="121"/>
      <c r="O807" s="207"/>
      <c r="P807" s="207"/>
      <c r="Q807" s="207"/>
    </row>
    <row r="808" s="206" customFormat="1" spans="3:17">
      <c r="C808" s="121"/>
      <c r="D808" s="121"/>
      <c r="E808" s="121"/>
      <c r="F808" s="121"/>
      <c r="G808" s="121"/>
      <c r="H808" s="121"/>
      <c r="I808" s="121"/>
      <c r="J808" s="121"/>
      <c r="K808" s="121"/>
      <c r="L808" s="121"/>
      <c r="O808" s="207"/>
      <c r="P808" s="207"/>
      <c r="Q808" s="207"/>
    </row>
    <row r="809" s="206" customFormat="1" spans="3:17">
      <c r="C809" s="121"/>
      <c r="D809" s="121"/>
      <c r="E809" s="121"/>
      <c r="F809" s="121"/>
      <c r="G809" s="121"/>
      <c r="H809" s="121"/>
      <c r="I809" s="121"/>
      <c r="J809" s="121"/>
      <c r="K809" s="121"/>
      <c r="L809" s="121"/>
      <c r="O809" s="207"/>
      <c r="P809" s="207"/>
      <c r="Q809" s="207"/>
    </row>
    <row r="810" s="206" customFormat="1" spans="3:17">
      <c r="C810" s="121"/>
      <c r="D810" s="121"/>
      <c r="E810" s="121"/>
      <c r="F810" s="121"/>
      <c r="G810" s="121"/>
      <c r="H810" s="121"/>
      <c r="I810" s="121"/>
      <c r="J810" s="121"/>
      <c r="K810" s="121"/>
      <c r="L810" s="121"/>
      <c r="O810" s="207"/>
      <c r="P810" s="207"/>
      <c r="Q810" s="207"/>
    </row>
    <row r="811" s="206" customFormat="1" spans="3:17">
      <c r="C811" s="121"/>
      <c r="D811" s="121"/>
      <c r="E811" s="121"/>
      <c r="F811" s="121"/>
      <c r="G811" s="121"/>
      <c r="H811" s="121"/>
      <c r="I811" s="121"/>
      <c r="J811" s="121"/>
      <c r="K811" s="121"/>
      <c r="L811" s="121"/>
      <c r="O811" s="207"/>
      <c r="P811" s="207"/>
      <c r="Q811" s="207"/>
    </row>
    <row r="812" s="206" customFormat="1" spans="3:17">
      <c r="C812" s="121"/>
      <c r="D812" s="121"/>
      <c r="E812" s="121"/>
      <c r="F812" s="121"/>
      <c r="G812" s="121"/>
      <c r="H812" s="121"/>
      <c r="I812" s="121"/>
      <c r="J812" s="121"/>
      <c r="K812" s="121"/>
      <c r="L812" s="121"/>
      <c r="O812" s="207"/>
      <c r="P812" s="207"/>
      <c r="Q812" s="207"/>
    </row>
    <row r="813" s="206" customFormat="1" spans="3:17">
      <c r="C813" s="121"/>
      <c r="D813" s="121"/>
      <c r="E813" s="121"/>
      <c r="F813" s="121"/>
      <c r="G813" s="121"/>
      <c r="H813" s="121"/>
      <c r="I813" s="121"/>
      <c r="J813" s="121"/>
      <c r="K813" s="121"/>
      <c r="L813" s="121"/>
      <c r="O813" s="207"/>
      <c r="P813" s="207"/>
      <c r="Q813" s="207"/>
    </row>
    <row r="814" s="206" customFormat="1" spans="3:17">
      <c r="C814" s="121"/>
      <c r="D814" s="121"/>
      <c r="E814" s="121"/>
      <c r="F814" s="121"/>
      <c r="G814" s="121"/>
      <c r="H814" s="121"/>
      <c r="I814" s="121"/>
      <c r="J814" s="121"/>
      <c r="K814" s="121"/>
      <c r="L814" s="121"/>
      <c r="O814" s="207"/>
      <c r="P814" s="207"/>
      <c r="Q814" s="207"/>
    </row>
    <row r="815" s="206" customFormat="1" spans="3:17">
      <c r="C815" s="121"/>
      <c r="D815" s="121"/>
      <c r="E815" s="121"/>
      <c r="F815" s="121"/>
      <c r="G815" s="121"/>
      <c r="H815" s="121"/>
      <c r="I815" s="121"/>
      <c r="J815" s="121"/>
      <c r="K815" s="121"/>
      <c r="L815" s="121"/>
      <c r="O815" s="207"/>
      <c r="P815" s="207"/>
      <c r="Q815" s="207"/>
    </row>
    <row r="816" s="206" customFormat="1" spans="3:17">
      <c r="C816" s="121"/>
      <c r="D816" s="121"/>
      <c r="E816" s="121"/>
      <c r="F816" s="121"/>
      <c r="G816" s="121"/>
      <c r="H816" s="121"/>
      <c r="I816" s="121"/>
      <c r="J816" s="121"/>
      <c r="K816" s="121"/>
      <c r="L816" s="121"/>
      <c r="O816" s="207"/>
      <c r="P816" s="207"/>
      <c r="Q816" s="207"/>
    </row>
    <row r="817" s="206" customFormat="1" spans="3:17">
      <c r="C817" s="121"/>
      <c r="D817" s="121"/>
      <c r="E817" s="121"/>
      <c r="F817" s="121"/>
      <c r="G817" s="121"/>
      <c r="H817" s="121"/>
      <c r="I817" s="121"/>
      <c r="J817" s="121"/>
      <c r="K817" s="121"/>
      <c r="L817" s="121"/>
      <c r="O817" s="207"/>
      <c r="P817" s="207"/>
      <c r="Q817" s="207"/>
    </row>
    <row r="818" s="206" customFormat="1" spans="3:17">
      <c r="C818" s="121"/>
      <c r="D818" s="121"/>
      <c r="E818" s="121"/>
      <c r="F818" s="121"/>
      <c r="G818" s="121"/>
      <c r="H818" s="121"/>
      <c r="I818" s="121"/>
      <c r="J818" s="121"/>
      <c r="K818" s="121"/>
      <c r="L818" s="121"/>
      <c r="O818" s="207"/>
      <c r="P818" s="207"/>
      <c r="Q818" s="207"/>
    </row>
    <row r="819" s="206" customFormat="1" spans="3:17">
      <c r="C819" s="121"/>
      <c r="D819" s="121"/>
      <c r="E819" s="121"/>
      <c r="F819" s="121"/>
      <c r="G819" s="121"/>
      <c r="H819" s="121"/>
      <c r="I819" s="121"/>
      <c r="J819" s="121"/>
      <c r="K819" s="121"/>
      <c r="L819" s="121"/>
      <c r="O819" s="207"/>
      <c r="P819" s="207"/>
      <c r="Q819" s="207"/>
    </row>
    <row r="820" s="206" customFormat="1" spans="3:17">
      <c r="C820" s="121"/>
      <c r="D820" s="121"/>
      <c r="E820" s="121"/>
      <c r="F820" s="121"/>
      <c r="G820" s="121"/>
      <c r="H820" s="121"/>
      <c r="I820" s="121"/>
      <c r="J820" s="121"/>
      <c r="K820" s="121"/>
      <c r="L820" s="121"/>
      <c r="O820" s="207"/>
      <c r="P820" s="207"/>
      <c r="Q820" s="207"/>
    </row>
    <row r="821" s="206" customFormat="1" spans="3:17">
      <c r="C821" s="121"/>
      <c r="D821" s="121"/>
      <c r="E821" s="121"/>
      <c r="F821" s="121"/>
      <c r="G821" s="121"/>
      <c r="H821" s="121"/>
      <c r="I821" s="121"/>
      <c r="J821" s="121"/>
      <c r="K821" s="121"/>
      <c r="L821" s="121"/>
      <c r="O821" s="207"/>
      <c r="P821" s="207"/>
      <c r="Q821" s="207"/>
    </row>
    <row r="822" s="206" customFormat="1" spans="3:17">
      <c r="C822" s="121"/>
      <c r="D822" s="121"/>
      <c r="E822" s="121"/>
      <c r="F822" s="121"/>
      <c r="G822" s="121"/>
      <c r="H822" s="121"/>
      <c r="I822" s="121"/>
      <c r="J822" s="121"/>
      <c r="K822" s="121"/>
      <c r="L822" s="121"/>
      <c r="O822" s="207"/>
      <c r="P822" s="207"/>
      <c r="Q822" s="207"/>
    </row>
    <row r="823" s="206" customFormat="1" spans="3:17">
      <c r="C823" s="121"/>
      <c r="D823" s="121"/>
      <c r="E823" s="121"/>
      <c r="F823" s="121"/>
      <c r="G823" s="121"/>
      <c r="H823" s="121"/>
      <c r="I823" s="121"/>
      <c r="J823" s="121"/>
      <c r="K823" s="121"/>
      <c r="L823" s="121"/>
      <c r="O823" s="207"/>
      <c r="P823" s="207"/>
      <c r="Q823" s="207"/>
    </row>
    <row r="824" s="206" customFormat="1" spans="3:17">
      <c r="C824" s="121"/>
      <c r="D824" s="121"/>
      <c r="E824" s="121"/>
      <c r="F824" s="121"/>
      <c r="G824" s="121"/>
      <c r="H824" s="121"/>
      <c r="I824" s="121"/>
      <c r="J824" s="121"/>
      <c r="K824" s="121"/>
      <c r="L824" s="121"/>
      <c r="O824" s="207"/>
      <c r="P824" s="207"/>
      <c r="Q824" s="207"/>
    </row>
    <row r="825" s="206" customFormat="1" spans="3:17">
      <c r="C825" s="121"/>
      <c r="D825" s="121"/>
      <c r="E825" s="121"/>
      <c r="F825" s="121"/>
      <c r="G825" s="121"/>
      <c r="H825" s="121"/>
      <c r="I825" s="121"/>
      <c r="J825" s="121"/>
      <c r="K825" s="121"/>
      <c r="L825" s="121"/>
      <c r="O825" s="207"/>
      <c r="P825" s="207"/>
      <c r="Q825" s="207"/>
    </row>
    <row r="826" s="206" customFormat="1" spans="3:17">
      <c r="C826" s="121"/>
      <c r="D826" s="121"/>
      <c r="E826" s="121"/>
      <c r="F826" s="121"/>
      <c r="G826" s="121"/>
      <c r="H826" s="121"/>
      <c r="I826" s="121"/>
      <c r="J826" s="121"/>
      <c r="K826" s="121"/>
      <c r="L826" s="121"/>
      <c r="O826" s="207"/>
      <c r="P826" s="207"/>
      <c r="Q826" s="207"/>
    </row>
    <row r="827" s="206" customFormat="1" spans="3:17">
      <c r="C827" s="121"/>
      <c r="D827" s="121"/>
      <c r="E827" s="121"/>
      <c r="F827" s="121"/>
      <c r="G827" s="121"/>
      <c r="H827" s="121"/>
      <c r="I827" s="121"/>
      <c r="J827" s="121"/>
      <c r="K827" s="121"/>
      <c r="L827" s="121"/>
      <c r="O827" s="207"/>
      <c r="P827" s="207"/>
      <c r="Q827" s="207"/>
    </row>
    <row r="828" s="206" customFormat="1" spans="3:17">
      <c r="C828" s="121"/>
      <c r="D828" s="121"/>
      <c r="E828" s="121"/>
      <c r="F828" s="121"/>
      <c r="G828" s="121"/>
      <c r="H828" s="121"/>
      <c r="I828" s="121"/>
      <c r="J828" s="121"/>
      <c r="K828" s="121"/>
      <c r="L828" s="121"/>
      <c r="O828" s="207"/>
      <c r="P828" s="207"/>
      <c r="Q828" s="207"/>
    </row>
    <row r="829" s="206" customFormat="1" spans="3:17">
      <c r="C829" s="121"/>
      <c r="D829" s="121"/>
      <c r="E829" s="121"/>
      <c r="F829" s="121"/>
      <c r="G829" s="121"/>
      <c r="H829" s="121"/>
      <c r="I829" s="121"/>
      <c r="J829" s="121"/>
      <c r="K829" s="121"/>
      <c r="L829" s="121"/>
      <c r="O829" s="207"/>
      <c r="P829" s="207"/>
      <c r="Q829" s="207"/>
    </row>
    <row r="830" s="206" customFormat="1" spans="3:17">
      <c r="C830" s="121"/>
      <c r="D830" s="121"/>
      <c r="E830" s="121"/>
      <c r="F830" s="121"/>
      <c r="G830" s="121"/>
      <c r="H830" s="121"/>
      <c r="I830" s="121"/>
      <c r="J830" s="121"/>
      <c r="K830" s="121"/>
      <c r="L830" s="121"/>
      <c r="O830" s="207"/>
      <c r="P830" s="207"/>
      <c r="Q830" s="207"/>
    </row>
    <row r="831" s="206" customFormat="1" spans="3:17">
      <c r="C831" s="121"/>
      <c r="D831" s="121"/>
      <c r="E831" s="121"/>
      <c r="F831" s="121"/>
      <c r="G831" s="121"/>
      <c r="H831" s="121"/>
      <c r="I831" s="121"/>
      <c r="J831" s="121"/>
      <c r="K831" s="121"/>
      <c r="L831" s="121"/>
      <c r="O831" s="207"/>
      <c r="P831" s="207"/>
      <c r="Q831" s="207"/>
    </row>
    <row r="832" s="206" customFormat="1" spans="3:17">
      <c r="C832" s="121"/>
      <c r="D832" s="121"/>
      <c r="E832" s="121"/>
      <c r="F832" s="121"/>
      <c r="G832" s="121"/>
      <c r="H832" s="121"/>
      <c r="I832" s="121"/>
      <c r="J832" s="121"/>
      <c r="K832" s="121"/>
      <c r="L832" s="121"/>
      <c r="O832" s="207"/>
      <c r="P832" s="207"/>
      <c r="Q832" s="207"/>
    </row>
    <row r="833" s="206" customFormat="1" spans="3:17">
      <c r="C833" s="121"/>
      <c r="D833" s="121"/>
      <c r="E833" s="121"/>
      <c r="F833" s="121"/>
      <c r="G833" s="121"/>
      <c r="H833" s="121"/>
      <c r="I833" s="121"/>
      <c r="J833" s="121"/>
      <c r="K833" s="121"/>
      <c r="L833" s="121"/>
      <c r="O833" s="207"/>
      <c r="P833" s="207"/>
      <c r="Q833" s="207"/>
    </row>
    <row r="834" s="206" customFormat="1" spans="3:17">
      <c r="C834" s="121"/>
      <c r="D834" s="121"/>
      <c r="E834" s="121"/>
      <c r="F834" s="121"/>
      <c r="G834" s="121"/>
      <c r="H834" s="121"/>
      <c r="I834" s="121"/>
      <c r="J834" s="121"/>
      <c r="K834" s="121"/>
      <c r="L834" s="121"/>
      <c r="O834" s="207"/>
      <c r="P834" s="207"/>
      <c r="Q834" s="207"/>
    </row>
    <row r="835" s="206" customFormat="1" spans="3:17">
      <c r="C835" s="121"/>
      <c r="D835" s="121"/>
      <c r="E835" s="121"/>
      <c r="F835" s="121"/>
      <c r="G835" s="121"/>
      <c r="H835" s="121"/>
      <c r="I835" s="121"/>
      <c r="J835" s="121"/>
      <c r="K835" s="121"/>
      <c r="L835" s="121"/>
      <c r="O835" s="207"/>
      <c r="P835" s="207"/>
      <c r="Q835" s="207"/>
    </row>
    <row r="836" s="206" customFormat="1" spans="3:17">
      <c r="C836" s="121"/>
      <c r="D836" s="121"/>
      <c r="E836" s="121"/>
      <c r="F836" s="121"/>
      <c r="G836" s="121"/>
      <c r="H836" s="121"/>
      <c r="I836" s="121"/>
      <c r="J836" s="121"/>
      <c r="K836" s="121"/>
      <c r="L836" s="121"/>
      <c r="O836" s="207"/>
      <c r="P836" s="207"/>
      <c r="Q836" s="207"/>
    </row>
    <row r="837" s="206" customFormat="1" spans="3:17">
      <c r="C837" s="121"/>
      <c r="D837" s="121"/>
      <c r="E837" s="121"/>
      <c r="F837" s="121"/>
      <c r="G837" s="121"/>
      <c r="H837" s="121"/>
      <c r="I837" s="121"/>
      <c r="J837" s="121"/>
      <c r="K837" s="121"/>
      <c r="L837" s="121"/>
      <c r="O837" s="207"/>
      <c r="P837" s="207"/>
      <c r="Q837" s="207"/>
    </row>
    <row r="838" s="206" customFormat="1" spans="3:17">
      <c r="C838" s="121"/>
      <c r="D838" s="121"/>
      <c r="E838" s="121"/>
      <c r="F838" s="121"/>
      <c r="G838" s="121"/>
      <c r="H838" s="121"/>
      <c r="I838" s="121"/>
      <c r="J838" s="121"/>
      <c r="K838" s="121"/>
      <c r="L838" s="121"/>
      <c r="O838" s="207"/>
      <c r="P838" s="207"/>
      <c r="Q838" s="207"/>
    </row>
    <row r="839" s="206" customFormat="1" spans="3:17">
      <c r="C839" s="121"/>
      <c r="D839" s="121"/>
      <c r="E839" s="121"/>
      <c r="F839" s="121"/>
      <c r="G839" s="121"/>
      <c r="H839" s="121"/>
      <c r="I839" s="121"/>
      <c r="J839" s="121"/>
      <c r="K839" s="121"/>
      <c r="L839" s="121"/>
      <c r="O839" s="207"/>
      <c r="P839" s="207"/>
      <c r="Q839" s="207"/>
    </row>
    <row r="840" s="206" customFormat="1" spans="3:17">
      <c r="C840" s="121"/>
      <c r="D840" s="121"/>
      <c r="E840" s="121"/>
      <c r="F840" s="121"/>
      <c r="G840" s="121"/>
      <c r="H840" s="121"/>
      <c r="I840" s="121"/>
      <c r="J840" s="121"/>
      <c r="K840" s="121"/>
      <c r="L840" s="121"/>
      <c r="O840" s="207"/>
      <c r="P840" s="207"/>
      <c r="Q840" s="207"/>
    </row>
    <row r="841" s="206" customFormat="1" spans="3:17">
      <c r="C841" s="121"/>
      <c r="D841" s="121"/>
      <c r="E841" s="121"/>
      <c r="F841" s="121"/>
      <c r="G841" s="121"/>
      <c r="H841" s="121"/>
      <c r="I841" s="121"/>
      <c r="J841" s="121"/>
      <c r="K841" s="121"/>
      <c r="L841" s="121"/>
      <c r="O841" s="207"/>
      <c r="P841" s="207"/>
      <c r="Q841" s="207"/>
    </row>
    <row r="842" s="206" customFormat="1" spans="3:17">
      <c r="C842" s="121"/>
      <c r="D842" s="121"/>
      <c r="E842" s="121"/>
      <c r="F842" s="121"/>
      <c r="G842" s="121"/>
      <c r="H842" s="121"/>
      <c r="I842" s="121"/>
      <c r="J842" s="121"/>
      <c r="K842" s="121"/>
      <c r="L842" s="121"/>
      <c r="O842" s="207"/>
      <c r="P842" s="207"/>
      <c r="Q842" s="207"/>
    </row>
    <row r="843" s="206" customFormat="1" spans="3:17">
      <c r="C843" s="121"/>
      <c r="D843" s="121"/>
      <c r="E843" s="121"/>
      <c r="F843" s="121"/>
      <c r="G843" s="121"/>
      <c r="H843" s="121"/>
      <c r="I843" s="121"/>
      <c r="J843" s="121"/>
      <c r="K843" s="121"/>
      <c r="L843" s="121"/>
      <c r="O843" s="207"/>
      <c r="P843" s="207"/>
      <c r="Q843" s="207"/>
    </row>
    <row r="844" s="206" customFormat="1" spans="3:17">
      <c r="C844" s="121"/>
      <c r="D844" s="121"/>
      <c r="E844" s="121"/>
      <c r="F844" s="121"/>
      <c r="G844" s="121"/>
      <c r="H844" s="121"/>
      <c r="I844" s="121"/>
      <c r="J844" s="121"/>
      <c r="K844" s="121"/>
      <c r="L844" s="121"/>
      <c r="O844" s="207"/>
      <c r="P844" s="207"/>
      <c r="Q844" s="207"/>
    </row>
    <row r="845" s="206" customFormat="1" spans="3:17">
      <c r="C845" s="121"/>
      <c r="D845" s="121"/>
      <c r="E845" s="121"/>
      <c r="F845" s="121"/>
      <c r="G845" s="121"/>
      <c r="H845" s="121"/>
      <c r="I845" s="121"/>
      <c r="J845" s="121"/>
      <c r="K845" s="121"/>
      <c r="L845" s="121"/>
      <c r="O845" s="207"/>
      <c r="P845" s="207"/>
      <c r="Q845" s="207"/>
    </row>
    <row r="846" s="206" customFormat="1" spans="3:17">
      <c r="C846" s="121"/>
      <c r="D846" s="121"/>
      <c r="E846" s="121"/>
      <c r="F846" s="121"/>
      <c r="G846" s="121"/>
      <c r="H846" s="121"/>
      <c r="I846" s="121"/>
      <c r="J846" s="121"/>
      <c r="K846" s="121"/>
      <c r="L846" s="121"/>
      <c r="O846" s="207"/>
      <c r="P846" s="207"/>
      <c r="Q846" s="207"/>
    </row>
    <row r="847" s="206" customFormat="1" spans="3:17">
      <c r="C847" s="121"/>
      <c r="D847" s="121"/>
      <c r="E847" s="121"/>
      <c r="F847" s="121"/>
      <c r="G847" s="121"/>
      <c r="H847" s="121"/>
      <c r="I847" s="121"/>
      <c r="J847" s="121"/>
      <c r="K847" s="121"/>
      <c r="L847" s="121"/>
      <c r="O847" s="207"/>
      <c r="P847" s="207"/>
      <c r="Q847" s="207"/>
    </row>
    <row r="848" s="206" customFormat="1" spans="3:17">
      <c r="C848" s="121"/>
      <c r="D848" s="121"/>
      <c r="E848" s="121"/>
      <c r="F848" s="121"/>
      <c r="G848" s="121"/>
      <c r="H848" s="121"/>
      <c r="I848" s="121"/>
      <c r="J848" s="121"/>
      <c r="K848" s="121"/>
      <c r="L848" s="121"/>
      <c r="O848" s="207"/>
      <c r="P848" s="207"/>
      <c r="Q848" s="207"/>
    </row>
    <row r="849" s="206" customFormat="1" spans="3:17">
      <c r="C849" s="121"/>
      <c r="D849" s="121"/>
      <c r="E849" s="121"/>
      <c r="F849" s="121"/>
      <c r="G849" s="121"/>
      <c r="H849" s="121"/>
      <c r="I849" s="121"/>
      <c r="J849" s="121"/>
      <c r="K849" s="121"/>
      <c r="L849" s="121"/>
      <c r="O849" s="207"/>
      <c r="P849" s="207"/>
      <c r="Q849" s="207"/>
    </row>
    <row r="850" s="206" customFormat="1" spans="3:17">
      <c r="C850" s="121"/>
      <c r="D850" s="121"/>
      <c r="E850" s="121"/>
      <c r="F850" s="121"/>
      <c r="G850" s="121"/>
      <c r="H850" s="121"/>
      <c r="I850" s="121"/>
      <c r="J850" s="121"/>
      <c r="K850" s="121"/>
      <c r="L850" s="121"/>
      <c r="O850" s="207"/>
      <c r="P850" s="207"/>
      <c r="Q850" s="207"/>
    </row>
    <row r="851" s="206" customFormat="1" spans="3:17">
      <c r="C851" s="121"/>
      <c r="D851" s="121"/>
      <c r="E851" s="121"/>
      <c r="F851" s="121"/>
      <c r="G851" s="121"/>
      <c r="H851" s="121"/>
      <c r="I851" s="121"/>
      <c r="J851" s="121"/>
      <c r="K851" s="121"/>
      <c r="L851" s="121"/>
      <c r="O851" s="207"/>
      <c r="P851" s="207"/>
      <c r="Q851" s="207"/>
    </row>
    <row r="852" s="206" customFormat="1" spans="3:17">
      <c r="C852" s="121"/>
      <c r="D852" s="121"/>
      <c r="E852" s="121"/>
      <c r="F852" s="121"/>
      <c r="G852" s="121"/>
      <c r="H852" s="121"/>
      <c r="I852" s="121"/>
      <c r="J852" s="121"/>
      <c r="K852" s="121"/>
      <c r="L852" s="121"/>
      <c r="O852" s="207"/>
      <c r="P852" s="207"/>
      <c r="Q852" s="207"/>
    </row>
    <row r="853" s="206" customFormat="1" spans="3:17">
      <c r="C853" s="121"/>
      <c r="D853" s="121"/>
      <c r="E853" s="121"/>
      <c r="F853" s="121"/>
      <c r="G853" s="121"/>
      <c r="H853" s="121"/>
      <c r="I853" s="121"/>
      <c r="J853" s="121"/>
      <c r="K853" s="121"/>
      <c r="L853" s="121"/>
      <c r="O853" s="207"/>
      <c r="P853" s="207"/>
      <c r="Q853" s="207"/>
    </row>
    <row r="854" s="206" customFormat="1" spans="3:17">
      <c r="C854" s="121"/>
      <c r="D854" s="121"/>
      <c r="E854" s="121"/>
      <c r="F854" s="121"/>
      <c r="G854" s="121"/>
      <c r="H854" s="121"/>
      <c r="I854" s="121"/>
      <c r="J854" s="121"/>
      <c r="K854" s="121"/>
      <c r="L854" s="121"/>
      <c r="O854" s="207"/>
      <c r="P854" s="207"/>
      <c r="Q854" s="207"/>
    </row>
    <row r="855" s="206" customFormat="1" spans="3:17">
      <c r="C855" s="121"/>
      <c r="D855" s="121"/>
      <c r="E855" s="121"/>
      <c r="F855" s="121"/>
      <c r="G855" s="121"/>
      <c r="H855" s="121"/>
      <c r="I855" s="121"/>
      <c r="J855" s="121"/>
      <c r="K855" s="121"/>
      <c r="L855" s="121"/>
      <c r="O855" s="207"/>
      <c r="P855" s="207"/>
      <c r="Q855" s="207"/>
    </row>
    <row r="856" s="206" customFormat="1" spans="3:17">
      <c r="C856" s="121"/>
      <c r="D856" s="121"/>
      <c r="E856" s="121"/>
      <c r="F856" s="121"/>
      <c r="G856" s="121"/>
      <c r="H856" s="121"/>
      <c r="I856" s="121"/>
      <c r="J856" s="121"/>
      <c r="K856" s="121"/>
      <c r="L856" s="121"/>
      <c r="O856" s="207"/>
      <c r="P856" s="207"/>
      <c r="Q856" s="207"/>
    </row>
    <row r="857" s="206" customFormat="1" spans="3:17">
      <c r="C857" s="121"/>
      <c r="D857" s="121"/>
      <c r="E857" s="121"/>
      <c r="F857" s="121"/>
      <c r="G857" s="121"/>
      <c r="H857" s="121"/>
      <c r="I857" s="121"/>
      <c r="J857" s="121"/>
      <c r="K857" s="121"/>
      <c r="L857" s="121"/>
      <c r="O857" s="207"/>
      <c r="P857" s="207"/>
      <c r="Q857" s="207"/>
    </row>
    <row r="858" s="206" customFormat="1" spans="3:17">
      <c r="C858" s="121"/>
      <c r="D858" s="121"/>
      <c r="E858" s="121"/>
      <c r="F858" s="121"/>
      <c r="G858" s="121"/>
      <c r="H858" s="121"/>
      <c r="I858" s="121"/>
      <c r="J858" s="121"/>
      <c r="K858" s="121"/>
      <c r="L858" s="121"/>
      <c r="O858" s="207"/>
      <c r="P858" s="207"/>
      <c r="Q858" s="207"/>
    </row>
    <row r="859" s="206" customFormat="1" spans="3:17">
      <c r="C859" s="121"/>
      <c r="D859" s="121"/>
      <c r="E859" s="121"/>
      <c r="F859" s="121"/>
      <c r="G859" s="121"/>
      <c r="H859" s="121"/>
      <c r="I859" s="121"/>
      <c r="J859" s="121"/>
      <c r="K859" s="121"/>
      <c r="L859" s="121"/>
      <c r="O859" s="207"/>
      <c r="P859" s="207"/>
      <c r="Q859" s="207"/>
    </row>
    <row r="860" s="206" customFormat="1" spans="3:17">
      <c r="C860" s="121"/>
      <c r="D860" s="121"/>
      <c r="E860" s="121"/>
      <c r="F860" s="121"/>
      <c r="G860" s="121"/>
      <c r="H860" s="121"/>
      <c r="I860" s="121"/>
      <c r="J860" s="121"/>
      <c r="K860" s="121"/>
      <c r="L860" s="121"/>
      <c r="O860" s="207"/>
      <c r="P860" s="207"/>
      <c r="Q860" s="207"/>
    </row>
    <row r="861" s="206" customFormat="1" spans="3:17">
      <c r="C861" s="121"/>
      <c r="D861" s="121"/>
      <c r="E861" s="121"/>
      <c r="F861" s="121"/>
      <c r="G861" s="121"/>
      <c r="H861" s="121"/>
      <c r="I861" s="121"/>
      <c r="J861" s="121"/>
      <c r="K861" s="121"/>
      <c r="L861" s="121"/>
      <c r="O861" s="207"/>
      <c r="P861" s="207"/>
      <c r="Q861" s="207"/>
    </row>
    <row r="862" s="206" customFormat="1" spans="3:17">
      <c r="C862" s="121"/>
      <c r="D862" s="121"/>
      <c r="E862" s="121"/>
      <c r="F862" s="121"/>
      <c r="G862" s="121"/>
      <c r="H862" s="121"/>
      <c r="I862" s="121"/>
      <c r="J862" s="121"/>
      <c r="K862" s="121"/>
      <c r="L862" s="121"/>
      <c r="O862" s="207"/>
      <c r="P862" s="207"/>
      <c r="Q862" s="207"/>
    </row>
    <row r="863" s="206" customFormat="1" spans="3:17">
      <c r="C863" s="121"/>
      <c r="D863" s="121"/>
      <c r="E863" s="121"/>
      <c r="F863" s="121"/>
      <c r="G863" s="121"/>
      <c r="H863" s="121"/>
      <c r="I863" s="121"/>
      <c r="J863" s="121"/>
      <c r="K863" s="121"/>
      <c r="L863" s="121"/>
      <c r="O863" s="207"/>
      <c r="P863" s="207"/>
      <c r="Q863" s="207"/>
    </row>
    <row r="864" s="206" customFormat="1" spans="3:17">
      <c r="C864" s="121"/>
      <c r="D864" s="121"/>
      <c r="E864" s="121"/>
      <c r="F864" s="121"/>
      <c r="G864" s="121"/>
      <c r="H864" s="121"/>
      <c r="I864" s="121"/>
      <c r="J864" s="121"/>
      <c r="K864" s="121"/>
      <c r="L864" s="121"/>
      <c r="O864" s="207"/>
      <c r="P864" s="207"/>
      <c r="Q864" s="207"/>
    </row>
    <row r="865" s="206" customFormat="1" spans="3:17">
      <c r="C865" s="121"/>
      <c r="D865" s="121"/>
      <c r="E865" s="121"/>
      <c r="F865" s="121"/>
      <c r="G865" s="121"/>
      <c r="H865" s="121"/>
      <c r="I865" s="121"/>
      <c r="J865" s="121"/>
      <c r="K865" s="121"/>
      <c r="L865" s="121"/>
      <c r="O865" s="207"/>
      <c r="P865" s="207"/>
      <c r="Q865" s="207"/>
    </row>
    <row r="866" s="206" customFormat="1" spans="3:17">
      <c r="C866" s="121"/>
      <c r="D866" s="121"/>
      <c r="E866" s="121"/>
      <c r="F866" s="121"/>
      <c r="G866" s="121"/>
      <c r="H866" s="121"/>
      <c r="I866" s="121"/>
      <c r="J866" s="121"/>
      <c r="K866" s="121"/>
      <c r="L866" s="121"/>
      <c r="O866" s="207"/>
      <c r="P866" s="207"/>
      <c r="Q866" s="207"/>
    </row>
    <row r="867" s="206" customFormat="1" spans="3:17">
      <c r="C867" s="121"/>
      <c r="D867" s="121"/>
      <c r="E867" s="121"/>
      <c r="F867" s="121"/>
      <c r="G867" s="121"/>
      <c r="H867" s="121"/>
      <c r="I867" s="121"/>
      <c r="J867" s="121"/>
      <c r="K867" s="121"/>
      <c r="L867" s="121"/>
      <c r="O867" s="207"/>
      <c r="P867" s="207"/>
      <c r="Q867" s="207"/>
    </row>
    <row r="868" s="206" customFormat="1" spans="3:17">
      <c r="C868" s="121"/>
      <c r="D868" s="121"/>
      <c r="E868" s="121"/>
      <c r="F868" s="121"/>
      <c r="G868" s="121"/>
      <c r="H868" s="121"/>
      <c r="I868" s="121"/>
      <c r="J868" s="121"/>
      <c r="K868" s="121"/>
      <c r="L868" s="121"/>
      <c r="O868" s="207"/>
      <c r="P868" s="207"/>
      <c r="Q868" s="207"/>
    </row>
    <row r="869" s="206" customFormat="1" spans="3:17">
      <c r="C869" s="121"/>
      <c r="D869" s="121"/>
      <c r="E869" s="121"/>
      <c r="F869" s="121"/>
      <c r="G869" s="121"/>
      <c r="H869" s="121"/>
      <c r="I869" s="121"/>
      <c r="J869" s="121"/>
      <c r="K869" s="121"/>
      <c r="L869" s="121"/>
      <c r="O869" s="207"/>
      <c r="P869" s="207"/>
      <c r="Q869" s="207"/>
    </row>
    <row r="870" s="206" customFormat="1" spans="3:17">
      <c r="C870" s="121"/>
      <c r="D870" s="121"/>
      <c r="E870" s="121"/>
      <c r="F870" s="121"/>
      <c r="G870" s="121"/>
      <c r="H870" s="121"/>
      <c r="I870" s="121"/>
      <c r="J870" s="121"/>
      <c r="K870" s="121"/>
      <c r="L870" s="121"/>
      <c r="O870" s="207"/>
      <c r="P870" s="207"/>
      <c r="Q870" s="207"/>
    </row>
    <row r="871" s="206" customFormat="1" spans="3:17">
      <c r="C871" s="121"/>
      <c r="D871" s="121"/>
      <c r="E871" s="121"/>
      <c r="F871" s="121"/>
      <c r="G871" s="121"/>
      <c r="H871" s="121"/>
      <c r="I871" s="121"/>
      <c r="J871" s="121"/>
      <c r="K871" s="121"/>
      <c r="L871" s="121"/>
      <c r="O871" s="207"/>
      <c r="P871" s="207"/>
      <c r="Q871" s="207"/>
    </row>
    <row r="872" s="206" customFormat="1" spans="3:17">
      <c r="C872" s="121"/>
      <c r="D872" s="121"/>
      <c r="E872" s="121"/>
      <c r="F872" s="121"/>
      <c r="G872" s="121"/>
      <c r="H872" s="121"/>
      <c r="I872" s="121"/>
      <c r="J872" s="121"/>
      <c r="K872" s="121"/>
      <c r="L872" s="121"/>
      <c r="O872" s="207"/>
      <c r="P872" s="207"/>
      <c r="Q872" s="207"/>
    </row>
    <row r="873" s="206" customFormat="1" spans="3:17">
      <c r="C873" s="121"/>
      <c r="D873" s="121"/>
      <c r="E873" s="121"/>
      <c r="F873" s="121"/>
      <c r="G873" s="121"/>
      <c r="H873" s="121"/>
      <c r="I873" s="121"/>
      <c r="J873" s="121"/>
      <c r="K873" s="121"/>
      <c r="L873" s="121"/>
      <c r="O873" s="207"/>
      <c r="P873" s="207"/>
      <c r="Q873" s="207"/>
    </row>
    <row r="874" s="206" customFormat="1" spans="3:17">
      <c r="C874" s="121"/>
      <c r="D874" s="121"/>
      <c r="E874" s="121"/>
      <c r="F874" s="121"/>
      <c r="G874" s="121"/>
      <c r="H874" s="121"/>
      <c r="I874" s="121"/>
      <c r="J874" s="121"/>
      <c r="K874" s="121"/>
      <c r="L874" s="121"/>
      <c r="O874" s="207"/>
      <c r="P874" s="207"/>
      <c r="Q874" s="207"/>
    </row>
    <row r="875" s="206" customFormat="1" spans="3:17">
      <c r="C875" s="121"/>
      <c r="D875" s="121"/>
      <c r="E875" s="121"/>
      <c r="F875" s="121"/>
      <c r="G875" s="121"/>
      <c r="H875" s="121"/>
      <c r="I875" s="121"/>
      <c r="J875" s="121"/>
      <c r="K875" s="121"/>
      <c r="L875" s="121"/>
      <c r="O875" s="207"/>
      <c r="P875" s="207"/>
      <c r="Q875" s="207"/>
    </row>
    <row r="876" s="206" customFormat="1" spans="3:17">
      <c r="C876" s="121"/>
      <c r="D876" s="121"/>
      <c r="E876" s="121"/>
      <c r="F876" s="121"/>
      <c r="G876" s="121"/>
      <c r="H876" s="121"/>
      <c r="I876" s="121"/>
      <c r="J876" s="121"/>
      <c r="K876" s="121"/>
      <c r="L876" s="121"/>
      <c r="O876" s="207"/>
      <c r="P876" s="207"/>
      <c r="Q876" s="207"/>
    </row>
    <row r="877" s="206" customFormat="1" spans="3:17">
      <c r="C877" s="121"/>
      <c r="D877" s="121"/>
      <c r="E877" s="121"/>
      <c r="F877" s="121"/>
      <c r="G877" s="121"/>
      <c r="H877" s="121"/>
      <c r="I877" s="121"/>
      <c r="J877" s="121"/>
      <c r="K877" s="121"/>
      <c r="L877" s="121"/>
      <c r="O877" s="207"/>
      <c r="P877" s="207"/>
      <c r="Q877" s="207"/>
    </row>
    <row r="878" s="206" customFormat="1" spans="3:17">
      <c r="C878" s="121"/>
      <c r="D878" s="121"/>
      <c r="E878" s="121"/>
      <c r="F878" s="121"/>
      <c r="G878" s="121"/>
      <c r="H878" s="121"/>
      <c r="I878" s="121"/>
      <c r="J878" s="121"/>
      <c r="K878" s="121"/>
      <c r="L878" s="121"/>
      <c r="O878" s="207"/>
      <c r="P878" s="207"/>
      <c r="Q878" s="207"/>
    </row>
    <row r="879" s="206" customFormat="1" spans="3:17">
      <c r="C879" s="121"/>
      <c r="D879" s="121"/>
      <c r="E879" s="121"/>
      <c r="F879" s="121"/>
      <c r="G879" s="121"/>
      <c r="H879" s="121"/>
      <c r="I879" s="121"/>
      <c r="J879" s="121"/>
      <c r="K879" s="121"/>
      <c r="L879" s="121"/>
      <c r="O879" s="207"/>
      <c r="P879" s="207"/>
      <c r="Q879" s="207"/>
    </row>
    <row r="880" s="206" customFormat="1" spans="3:17">
      <c r="C880" s="121"/>
      <c r="D880" s="121"/>
      <c r="E880" s="121"/>
      <c r="F880" s="121"/>
      <c r="G880" s="121"/>
      <c r="H880" s="121"/>
      <c r="I880" s="121"/>
      <c r="J880" s="121"/>
      <c r="K880" s="121"/>
      <c r="L880" s="121"/>
      <c r="O880" s="207"/>
      <c r="P880" s="207"/>
      <c r="Q880" s="207"/>
    </row>
    <row r="881" s="206" customFormat="1" spans="3:17">
      <c r="C881" s="121"/>
      <c r="D881" s="121"/>
      <c r="E881" s="121"/>
      <c r="F881" s="121"/>
      <c r="G881" s="121"/>
      <c r="H881" s="121"/>
      <c r="I881" s="121"/>
      <c r="J881" s="121"/>
      <c r="K881" s="121"/>
      <c r="L881" s="121"/>
      <c r="O881" s="207"/>
      <c r="P881" s="207"/>
      <c r="Q881" s="207"/>
    </row>
    <row r="882" s="206" customFormat="1" spans="3:17">
      <c r="C882" s="121"/>
      <c r="D882" s="121"/>
      <c r="E882" s="121"/>
      <c r="F882" s="121"/>
      <c r="G882" s="121"/>
      <c r="H882" s="121"/>
      <c r="I882" s="121"/>
      <c r="J882" s="121"/>
      <c r="K882" s="121"/>
      <c r="L882" s="121"/>
      <c r="O882" s="207"/>
      <c r="P882" s="207"/>
      <c r="Q882" s="207"/>
    </row>
    <row r="883" s="206" customFormat="1" spans="3:17">
      <c r="C883" s="121"/>
      <c r="D883" s="121"/>
      <c r="E883" s="121"/>
      <c r="F883" s="121"/>
      <c r="G883" s="121"/>
      <c r="H883" s="121"/>
      <c r="I883" s="121"/>
      <c r="J883" s="121"/>
      <c r="K883" s="121"/>
      <c r="L883" s="121"/>
      <c r="O883" s="207"/>
      <c r="P883" s="207"/>
      <c r="Q883" s="207"/>
    </row>
    <row r="884" s="206" customFormat="1" spans="3:17">
      <c r="C884" s="121"/>
      <c r="D884" s="121"/>
      <c r="E884" s="121"/>
      <c r="F884" s="121"/>
      <c r="G884" s="121"/>
      <c r="H884" s="121"/>
      <c r="I884" s="121"/>
      <c r="J884" s="121"/>
      <c r="K884" s="121"/>
      <c r="L884" s="121"/>
      <c r="O884" s="207"/>
      <c r="P884" s="207"/>
      <c r="Q884" s="207"/>
    </row>
    <row r="885" s="206" customFormat="1" spans="3:17">
      <c r="C885" s="121"/>
      <c r="D885" s="121"/>
      <c r="E885" s="121"/>
      <c r="F885" s="121"/>
      <c r="G885" s="121"/>
      <c r="H885" s="121"/>
      <c r="I885" s="121"/>
      <c r="J885" s="121"/>
      <c r="K885" s="121"/>
      <c r="L885" s="121"/>
      <c r="O885" s="207"/>
      <c r="P885" s="207"/>
      <c r="Q885" s="207"/>
    </row>
    <row r="886" s="206" customFormat="1" spans="3:17">
      <c r="C886" s="121"/>
      <c r="D886" s="121"/>
      <c r="E886" s="121"/>
      <c r="F886" s="121"/>
      <c r="G886" s="121"/>
      <c r="H886" s="121"/>
      <c r="I886" s="121"/>
      <c r="J886" s="121"/>
      <c r="K886" s="121"/>
      <c r="L886" s="121"/>
      <c r="O886" s="207"/>
      <c r="P886" s="207"/>
      <c r="Q886" s="207"/>
    </row>
    <row r="887" s="206" customFormat="1" spans="3:17">
      <c r="C887" s="121"/>
      <c r="D887" s="121"/>
      <c r="E887" s="121"/>
      <c r="F887" s="121"/>
      <c r="G887" s="121"/>
      <c r="H887" s="121"/>
      <c r="I887" s="121"/>
      <c r="J887" s="121"/>
      <c r="K887" s="121"/>
      <c r="L887" s="121"/>
      <c r="O887" s="207"/>
      <c r="P887" s="207"/>
      <c r="Q887" s="207"/>
    </row>
    <row r="888" s="206" customFormat="1" spans="3:17">
      <c r="C888" s="121"/>
      <c r="D888" s="121"/>
      <c r="E888" s="121"/>
      <c r="F888" s="121"/>
      <c r="G888" s="121"/>
      <c r="H888" s="121"/>
      <c r="I888" s="121"/>
      <c r="J888" s="121"/>
      <c r="K888" s="121"/>
      <c r="L888" s="121"/>
      <c r="O888" s="207"/>
      <c r="P888" s="207"/>
      <c r="Q888" s="207"/>
    </row>
    <row r="889" s="206" customFormat="1" spans="3:17">
      <c r="C889" s="121"/>
      <c r="D889" s="121"/>
      <c r="E889" s="121"/>
      <c r="F889" s="121"/>
      <c r="G889" s="121"/>
      <c r="H889" s="121"/>
      <c r="I889" s="121"/>
      <c r="J889" s="121"/>
      <c r="K889" s="121"/>
      <c r="L889" s="121"/>
      <c r="O889" s="207"/>
      <c r="P889" s="207"/>
      <c r="Q889" s="207"/>
    </row>
    <row r="890" s="206" customFormat="1" spans="3:17">
      <c r="C890" s="121"/>
      <c r="D890" s="121"/>
      <c r="E890" s="121"/>
      <c r="F890" s="121"/>
      <c r="G890" s="121"/>
      <c r="H890" s="121"/>
      <c r="I890" s="121"/>
      <c r="J890" s="121"/>
      <c r="K890" s="121"/>
      <c r="L890" s="121"/>
      <c r="O890" s="207"/>
      <c r="P890" s="207"/>
      <c r="Q890" s="207"/>
    </row>
    <row r="891" s="206" customFormat="1" spans="3:17">
      <c r="C891" s="121"/>
      <c r="D891" s="121"/>
      <c r="E891" s="121"/>
      <c r="F891" s="121"/>
      <c r="G891" s="121"/>
      <c r="H891" s="121"/>
      <c r="I891" s="121"/>
      <c r="J891" s="121"/>
      <c r="K891" s="121"/>
      <c r="L891" s="121"/>
      <c r="O891" s="207"/>
      <c r="P891" s="207"/>
      <c r="Q891" s="207"/>
    </row>
    <row r="892" s="206" customFormat="1" spans="3:17">
      <c r="C892" s="121"/>
      <c r="D892" s="121"/>
      <c r="E892" s="121"/>
      <c r="F892" s="121"/>
      <c r="G892" s="121"/>
      <c r="H892" s="121"/>
      <c r="I892" s="121"/>
      <c r="J892" s="121"/>
      <c r="K892" s="121"/>
      <c r="L892" s="121"/>
      <c r="O892" s="207"/>
      <c r="P892" s="207"/>
      <c r="Q892" s="207"/>
    </row>
    <row r="893" s="206" customFormat="1" spans="3:17">
      <c r="C893" s="121"/>
      <c r="D893" s="121"/>
      <c r="E893" s="121"/>
      <c r="F893" s="121"/>
      <c r="G893" s="121"/>
      <c r="H893" s="121"/>
      <c r="I893" s="121"/>
      <c r="J893" s="121"/>
      <c r="K893" s="121"/>
      <c r="L893" s="121"/>
      <c r="O893" s="207"/>
      <c r="P893" s="207"/>
      <c r="Q893" s="207"/>
    </row>
    <row r="894" s="206" customFormat="1" spans="3:17">
      <c r="C894" s="121"/>
      <c r="D894" s="121"/>
      <c r="E894" s="121"/>
      <c r="F894" s="121"/>
      <c r="G894" s="121"/>
      <c r="H894" s="121"/>
      <c r="I894" s="121"/>
      <c r="J894" s="121"/>
      <c r="K894" s="121"/>
      <c r="L894" s="121"/>
      <c r="O894" s="207"/>
      <c r="P894" s="207"/>
      <c r="Q894" s="207"/>
    </row>
    <row r="895" s="206" customFormat="1" spans="3:17">
      <c r="C895" s="121"/>
      <c r="D895" s="121"/>
      <c r="E895" s="121"/>
      <c r="F895" s="121"/>
      <c r="G895" s="121"/>
      <c r="H895" s="121"/>
      <c r="I895" s="121"/>
      <c r="J895" s="121"/>
      <c r="K895" s="121"/>
      <c r="L895" s="121"/>
      <c r="O895" s="207"/>
      <c r="P895" s="207"/>
      <c r="Q895" s="207"/>
    </row>
    <row r="896" s="206" customFormat="1" spans="3:17">
      <c r="C896" s="121"/>
      <c r="D896" s="121"/>
      <c r="E896" s="121"/>
      <c r="F896" s="121"/>
      <c r="G896" s="121"/>
      <c r="H896" s="121"/>
      <c r="I896" s="121"/>
      <c r="J896" s="121"/>
      <c r="K896" s="121"/>
      <c r="L896" s="121"/>
      <c r="O896" s="207"/>
      <c r="P896" s="207"/>
      <c r="Q896" s="207"/>
    </row>
    <row r="897" s="206" customFormat="1" spans="3:17">
      <c r="C897" s="121"/>
      <c r="D897" s="121"/>
      <c r="E897" s="121"/>
      <c r="F897" s="121"/>
      <c r="G897" s="121"/>
      <c r="H897" s="121"/>
      <c r="I897" s="121"/>
      <c r="J897" s="121"/>
      <c r="K897" s="121"/>
      <c r="L897" s="121"/>
      <c r="O897" s="207"/>
      <c r="P897" s="207"/>
      <c r="Q897" s="207"/>
    </row>
    <row r="898" s="206" customFormat="1" spans="3:17">
      <c r="C898" s="121"/>
      <c r="D898" s="121"/>
      <c r="E898" s="121"/>
      <c r="F898" s="121"/>
      <c r="G898" s="121"/>
      <c r="H898" s="121"/>
      <c r="I898" s="121"/>
      <c r="J898" s="121"/>
      <c r="K898" s="121"/>
      <c r="L898" s="121"/>
      <c r="O898" s="207"/>
      <c r="P898" s="207"/>
      <c r="Q898" s="207"/>
    </row>
    <row r="899" s="206" customFormat="1" spans="3:17">
      <c r="C899" s="121"/>
      <c r="D899" s="121"/>
      <c r="E899" s="121"/>
      <c r="F899" s="121"/>
      <c r="G899" s="121"/>
      <c r="H899" s="121"/>
      <c r="I899" s="121"/>
      <c r="J899" s="121"/>
      <c r="K899" s="121"/>
      <c r="L899" s="121"/>
      <c r="O899" s="207"/>
      <c r="P899" s="207"/>
      <c r="Q899" s="207"/>
    </row>
    <row r="900" s="206" customFormat="1" spans="3:17">
      <c r="C900" s="121"/>
      <c r="D900" s="121"/>
      <c r="E900" s="121"/>
      <c r="F900" s="121"/>
      <c r="G900" s="121"/>
      <c r="H900" s="121"/>
      <c r="I900" s="121"/>
      <c r="J900" s="121"/>
      <c r="K900" s="121"/>
      <c r="L900" s="121"/>
      <c r="O900" s="207"/>
      <c r="P900" s="207"/>
      <c r="Q900" s="207"/>
    </row>
    <row r="901" s="206" customFormat="1" spans="3:17">
      <c r="C901" s="121"/>
      <c r="D901" s="121"/>
      <c r="E901" s="121"/>
      <c r="F901" s="121"/>
      <c r="G901" s="121"/>
      <c r="H901" s="121"/>
      <c r="I901" s="121"/>
      <c r="J901" s="121"/>
      <c r="K901" s="121"/>
      <c r="L901" s="121"/>
      <c r="O901" s="207"/>
      <c r="P901" s="207"/>
      <c r="Q901" s="207"/>
    </row>
    <row r="902" s="206" customFormat="1" spans="3:17">
      <c r="C902" s="121"/>
      <c r="D902" s="121"/>
      <c r="E902" s="121"/>
      <c r="F902" s="121"/>
      <c r="G902" s="121"/>
      <c r="H902" s="121"/>
      <c r="I902" s="121"/>
      <c r="J902" s="121"/>
      <c r="K902" s="121"/>
      <c r="L902" s="121"/>
      <c r="O902" s="207"/>
      <c r="P902" s="207"/>
      <c r="Q902" s="207"/>
    </row>
    <row r="903" s="206" customFormat="1" spans="3:17">
      <c r="C903" s="121"/>
      <c r="D903" s="121"/>
      <c r="E903" s="121"/>
      <c r="F903" s="121"/>
      <c r="G903" s="121"/>
      <c r="H903" s="121"/>
      <c r="I903" s="121"/>
      <c r="J903" s="121"/>
      <c r="K903" s="121"/>
      <c r="L903" s="121"/>
      <c r="O903" s="207"/>
      <c r="P903" s="207"/>
      <c r="Q903" s="207"/>
    </row>
    <row r="904" s="206" customFormat="1" spans="3:17">
      <c r="C904" s="121"/>
      <c r="D904" s="121"/>
      <c r="E904" s="121"/>
      <c r="F904" s="121"/>
      <c r="G904" s="121"/>
      <c r="H904" s="121"/>
      <c r="I904" s="121"/>
      <c r="J904" s="121"/>
      <c r="K904" s="121"/>
      <c r="L904" s="121"/>
      <c r="O904" s="207"/>
      <c r="P904" s="207"/>
      <c r="Q904" s="207"/>
    </row>
    <row r="905" s="206" customFormat="1" spans="3:17">
      <c r="C905" s="121"/>
      <c r="D905" s="121"/>
      <c r="E905" s="121"/>
      <c r="F905" s="121"/>
      <c r="G905" s="121"/>
      <c r="H905" s="121"/>
      <c r="I905" s="121"/>
      <c r="J905" s="121"/>
      <c r="K905" s="121"/>
      <c r="L905" s="121"/>
      <c r="O905" s="207"/>
      <c r="P905" s="207"/>
      <c r="Q905" s="207"/>
    </row>
    <row r="906" s="206" customFormat="1" spans="3:17">
      <c r="C906" s="121"/>
      <c r="D906" s="121"/>
      <c r="E906" s="121"/>
      <c r="F906" s="121"/>
      <c r="G906" s="121"/>
      <c r="H906" s="121"/>
      <c r="I906" s="121"/>
      <c r="J906" s="121"/>
      <c r="K906" s="121"/>
      <c r="L906" s="121"/>
      <c r="O906" s="207"/>
      <c r="P906" s="207"/>
      <c r="Q906" s="207"/>
    </row>
    <row r="907" s="206" customFormat="1" spans="3:17">
      <c r="C907" s="121"/>
      <c r="D907" s="121"/>
      <c r="E907" s="121"/>
      <c r="F907" s="121"/>
      <c r="G907" s="121"/>
      <c r="H907" s="121"/>
      <c r="I907" s="121"/>
      <c r="J907" s="121"/>
      <c r="K907" s="121"/>
      <c r="L907" s="121"/>
      <c r="O907" s="207"/>
      <c r="P907" s="207"/>
      <c r="Q907" s="207"/>
    </row>
    <row r="908" s="206" customFormat="1" spans="3:17">
      <c r="C908" s="121"/>
      <c r="D908" s="121"/>
      <c r="E908" s="121"/>
      <c r="F908" s="121"/>
      <c r="G908" s="121"/>
      <c r="H908" s="121"/>
      <c r="I908" s="121"/>
      <c r="J908" s="121"/>
      <c r="K908" s="121"/>
      <c r="L908" s="121"/>
      <c r="O908" s="207"/>
      <c r="P908" s="207"/>
      <c r="Q908" s="207"/>
    </row>
    <row r="909" s="206" customFormat="1" spans="3:17">
      <c r="C909" s="121"/>
      <c r="D909" s="121"/>
      <c r="E909" s="121"/>
      <c r="F909" s="121"/>
      <c r="G909" s="121"/>
      <c r="H909" s="121"/>
      <c r="I909" s="121"/>
      <c r="J909" s="121"/>
      <c r="K909" s="121"/>
      <c r="L909" s="121"/>
      <c r="O909" s="207"/>
      <c r="P909" s="207"/>
      <c r="Q909" s="207"/>
    </row>
    <row r="910" s="206" customFormat="1" spans="3:17">
      <c r="C910" s="121"/>
      <c r="D910" s="121"/>
      <c r="E910" s="121"/>
      <c r="F910" s="121"/>
      <c r="G910" s="121"/>
      <c r="H910" s="121"/>
      <c r="I910" s="121"/>
      <c r="J910" s="121"/>
      <c r="K910" s="121"/>
      <c r="L910" s="121"/>
      <c r="O910" s="207"/>
      <c r="P910" s="207"/>
      <c r="Q910" s="207"/>
    </row>
    <row r="911" s="206" customFormat="1" spans="3:17">
      <c r="C911" s="121"/>
      <c r="D911" s="121"/>
      <c r="E911" s="121"/>
      <c r="F911" s="121"/>
      <c r="G911" s="121"/>
      <c r="H911" s="121"/>
      <c r="I911" s="121"/>
      <c r="J911" s="121"/>
      <c r="K911" s="121"/>
      <c r="L911" s="121"/>
      <c r="O911" s="207"/>
      <c r="P911" s="207"/>
      <c r="Q911" s="207"/>
    </row>
    <row r="912" s="206" customFormat="1" spans="3:17">
      <c r="C912" s="121"/>
      <c r="D912" s="121"/>
      <c r="E912" s="121"/>
      <c r="F912" s="121"/>
      <c r="G912" s="121"/>
      <c r="H912" s="121"/>
      <c r="I912" s="121"/>
      <c r="J912" s="121"/>
      <c r="K912" s="121"/>
      <c r="L912" s="121"/>
      <c r="O912" s="207"/>
      <c r="P912" s="207"/>
      <c r="Q912" s="207"/>
    </row>
    <row r="913" s="206" customFormat="1" spans="3:17">
      <c r="C913" s="121"/>
      <c r="D913" s="121"/>
      <c r="E913" s="121"/>
      <c r="F913" s="121"/>
      <c r="G913" s="121"/>
      <c r="H913" s="121"/>
      <c r="I913" s="121"/>
      <c r="J913" s="121"/>
      <c r="K913" s="121"/>
      <c r="L913" s="121"/>
      <c r="O913" s="207"/>
      <c r="P913" s="207"/>
      <c r="Q913" s="207"/>
    </row>
    <row r="914" s="206" customFormat="1" spans="3:17">
      <c r="C914" s="121"/>
      <c r="D914" s="121"/>
      <c r="E914" s="121"/>
      <c r="F914" s="121"/>
      <c r="G914" s="121"/>
      <c r="H914" s="121"/>
      <c r="I914" s="121"/>
      <c r="J914" s="121"/>
      <c r="K914" s="121"/>
      <c r="L914" s="121"/>
      <c r="O914" s="207"/>
      <c r="P914" s="207"/>
      <c r="Q914" s="207"/>
    </row>
    <row r="915" s="206" customFormat="1" spans="3:17">
      <c r="C915" s="121"/>
      <c r="D915" s="121"/>
      <c r="E915" s="121"/>
      <c r="F915" s="121"/>
      <c r="G915" s="121"/>
      <c r="H915" s="121"/>
      <c r="I915" s="121"/>
      <c r="J915" s="121"/>
      <c r="K915" s="121"/>
      <c r="L915" s="121"/>
      <c r="O915" s="207"/>
      <c r="P915" s="207"/>
      <c r="Q915" s="207"/>
    </row>
    <row r="916" s="206" customFormat="1" spans="3:17">
      <c r="C916" s="121"/>
      <c r="D916" s="121"/>
      <c r="E916" s="121"/>
      <c r="F916" s="121"/>
      <c r="G916" s="121"/>
      <c r="H916" s="121"/>
      <c r="I916" s="121"/>
      <c r="J916" s="121"/>
      <c r="K916" s="121"/>
      <c r="L916" s="121"/>
      <c r="O916" s="207"/>
      <c r="P916" s="207"/>
      <c r="Q916" s="207"/>
    </row>
    <row r="917" s="206" customFormat="1" spans="3:17">
      <c r="C917" s="121"/>
      <c r="D917" s="121"/>
      <c r="E917" s="121"/>
      <c r="F917" s="121"/>
      <c r="G917" s="121"/>
      <c r="H917" s="121"/>
      <c r="I917" s="121"/>
      <c r="J917" s="121"/>
      <c r="K917" s="121"/>
      <c r="L917" s="121"/>
      <c r="O917" s="207"/>
      <c r="P917" s="207"/>
      <c r="Q917" s="207"/>
    </row>
    <row r="918" s="206" customFormat="1" spans="3:17">
      <c r="C918" s="121"/>
      <c r="D918" s="121"/>
      <c r="E918" s="121"/>
      <c r="F918" s="121"/>
      <c r="G918" s="121"/>
      <c r="H918" s="121"/>
      <c r="I918" s="121"/>
      <c r="J918" s="121"/>
      <c r="K918" s="121"/>
      <c r="L918" s="121"/>
      <c r="O918" s="207"/>
      <c r="P918" s="207"/>
      <c r="Q918" s="207"/>
    </row>
    <row r="919" s="206" customFormat="1" spans="3:17">
      <c r="C919" s="121"/>
      <c r="D919" s="121"/>
      <c r="E919" s="121"/>
      <c r="F919" s="121"/>
      <c r="G919" s="121"/>
      <c r="H919" s="121"/>
      <c r="I919" s="121"/>
      <c r="J919" s="121"/>
      <c r="K919" s="121"/>
      <c r="L919" s="121"/>
      <c r="O919" s="207"/>
      <c r="P919" s="207"/>
      <c r="Q919" s="207"/>
    </row>
    <row r="920" s="206" customFormat="1" spans="3:17">
      <c r="C920" s="121"/>
      <c r="D920" s="121"/>
      <c r="E920" s="121"/>
      <c r="F920" s="121"/>
      <c r="G920" s="121"/>
      <c r="H920" s="121"/>
      <c r="I920" s="121"/>
      <c r="J920" s="121"/>
      <c r="K920" s="121"/>
      <c r="L920" s="121"/>
      <c r="O920" s="207"/>
      <c r="P920" s="207"/>
      <c r="Q920" s="207"/>
    </row>
    <row r="921" s="206" customFormat="1" spans="3:17">
      <c r="C921" s="121"/>
      <c r="D921" s="121"/>
      <c r="E921" s="121"/>
      <c r="F921" s="121"/>
      <c r="G921" s="121"/>
      <c r="H921" s="121"/>
      <c r="I921" s="121"/>
      <c r="J921" s="121"/>
      <c r="K921" s="121"/>
      <c r="L921" s="121"/>
      <c r="O921" s="207"/>
      <c r="P921" s="207"/>
      <c r="Q921" s="207"/>
    </row>
    <row r="922" s="206" customFormat="1" spans="3:17">
      <c r="C922" s="121"/>
      <c r="D922" s="121"/>
      <c r="E922" s="121"/>
      <c r="F922" s="121"/>
      <c r="G922" s="121"/>
      <c r="H922" s="121"/>
      <c r="I922" s="121"/>
      <c r="J922" s="121"/>
      <c r="K922" s="121"/>
      <c r="L922" s="121"/>
      <c r="O922" s="207"/>
      <c r="P922" s="207"/>
      <c r="Q922" s="207"/>
    </row>
    <row r="923" s="206" customFormat="1" spans="3:17">
      <c r="C923" s="121"/>
      <c r="D923" s="121"/>
      <c r="E923" s="121"/>
      <c r="F923" s="121"/>
      <c r="G923" s="121"/>
      <c r="H923" s="121"/>
      <c r="I923" s="121"/>
      <c r="J923" s="121"/>
      <c r="K923" s="121"/>
      <c r="L923" s="121"/>
      <c r="O923" s="207"/>
      <c r="P923" s="207"/>
      <c r="Q923" s="207"/>
    </row>
    <row r="924" s="206" customFormat="1" spans="3:17">
      <c r="C924" s="121"/>
      <c r="D924" s="121"/>
      <c r="E924" s="121"/>
      <c r="F924" s="121"/>
      <c r="G924" s="121"/>
      <c r="H924" s="121"/>
      <c r="I924" s="121"/>
      <c r="J924" s="121"/>
      <c r="K924" s="121"/>
      <c r="L924" s="121"/>
      <c r="O924" s="207"/>
      <c r="P924" s="207"/>
      <c r="Q924" s="207"/>
    </row>
    <row r="925" s="206" customFormat="1" spans="3:17">
      <c r="C925" s="121"/>
      <c r="D925" s="121"/>
      <c r="E925" s="121"/>
      <c r="F925" s="121"/>
      <c r="G925" s="121"/>
      <c r="H925" s="121"/>
      <c r="I925" s="121"/>
      <c r="J925" s="121"/>
      <c r="K925" s="121"/>
      <c r="L925" s="121"/>
      <c r="O925" s="207"/>
      <c r="P925" s="207"/>
      <c r="Q925" s="207"/>
    </row>
    <row r="926" s="206" customFormat="1" spans="3:17">
      <c r="C926" s="121"/>
      <c r="D926" s="121"/>
      <c r="E926" s="121"/>
      <c r="F926" s="121"/>
      <c r="G926" s="121"/>
      <c r="H926" s="121"/>
      <c r="I926" s="121"/>
      <c r="J926" s="121"/>
      <c r="K926" s="121"/>
      <c r="L926" s="121"/>
      <c r="O926" s="207"/>
      <c r="P926" s="207"/>
      <c r="Q926" s="207"/>
    </row>
    <row r="927" s="206" customFormat="1" spans="3:17">
      <c r="C927" s="121"/>
      <c r="D927" s="121"/>
      <c r="E927" s="121"/>
      <c r="F927" s="121"/>
      <c r="G927" s="121"/>
      <c r="H927" s="121"/>
      <c r="I927" s="121"/>
      <c r="J927" s="121"/>
      <c r="K927" s="121"/>
      <c r="L927" s="121"/>
      <c r="O927" s="207"/>
      <c r="P927" s="207"/>
      <c r="Q927" s="207"/>
    </row>
    <row r="928" s="206" customFormat="1" spans="3:17">
      <c r="C928" s="121"/>
      <c r="D928" s="121"/>
      <c r="E928" s="121"/>
      <c r="F928" s="121"/>
      <c r="G928" s="121"/>
      <c r="H928" s="121"/>
      <c r="I928" s="121"/>
      <c r="J928" s="121"/>
      <c r="K928" s="121"/>
      <c r="L928" s="121"/>
      <c r="O928" s="207"/>
      <c r="P928" s="207"/>
      <c r="Q928" s="207"/>
    </row>
    <row r="929" s="206" customFormat="1" spans="3:17">
      <c r="C929" s="121"/>
      <c r="D929" s="121"/>
      <c r="E929" s="121"/>
      <c r="F929" s="121"/>
      <c r="G929" s="121"/>
      <c r="H929" s="121"/>
      <c r="I929" s="121"/>
      <c r="J929" s="121"/>
      <c r="K929" s="121"/>
      <c r="L929" s="121"/>
      <c r="O929" s="207"/>
      <c r="P929" s="207"/>
      <c r="Q929" s="207"/>
    </row>
    <row r="930" s="206" customFormat="1" spans="3:17">
      <c r="C930" s="121"/>
      <c r="D930" s="121"/>
      <c r="E930" s="121"/>
      <c r="F930" s="121"/>
      <c r="G930" s="121"/>
      <c r="H930" s="121"/>
      <c r="I930" s="121"/>
      <c r="J930" s="121"/>
      <c r="K930" s="121"/>
      <c r="L930" s="121"/>
      <c r="O930" s="207"/>
      <c r="P930" s="207"/>
      <c r="Q930" s="207"/>
    </row>
    <row r="931" s="206" customFormat="1" spans="3:17">
      <c r="C931" s="121"/>
      <c r="D931" s="121"/>
      <c r="E931" s="121"/>
      <c r="F931" s="121"/>
      <c r="G931" s="121"/>
      <c r="H931" s="121"/>
      <c r="I931" s="121"/>
      <c r="J931" s="121"/>
      <c r="K931" s="121"/>
      <c r="L931" s="121"/>
      <c r="O931" s="207"/>
      <c r="P931" s="207"/>
      <c r="Q931" s="207"/>
    </row>
    <row r="932" s="206" customFormat="1" spans="3:17">
      <c r="C932" s="121"/>
      <c r="D932" s="121"/>
      <c r="E932" s="121"/>
      <c r="F932" s="121"/>
      <c r="G932" s="121"/>
      <c r="H932" s="121"/>
      <c r="I932" s="121"/>
      <c r="J932" s="121"/>
      <c r="K932" s="121"/>
      <c r="L932" s="121"/>
      <c r="O932" s="207"/>
      <c r="P932" s="207"/>
      <c r="Q932" s="207"/>
    </row>
    <row r="933" s="206" customFormat="1" spans="3:17">
      <c r="C933" s="121"/>
      <c r="D933" s="121"/>
      <c r="E933" s="121"/>
      <c r="F933" s="121"/>
      <c r="G933" s="121"/>
      <c r="H933" s="121"/>
      <c r="I933" s="121"/>
      <c r="J933" s="121"/>
      <c r="K933" s="121"/>
      <c r="L933" s="121"/>
      <c r="O933" s="207"/>
      <c r="P933" s="207"/>
      <c r="Q933" s="207"/>
    </row>
    <row r="934" s="206" customFormat="1" spans="3:17">
      <c r="C934" s="121"/>
      <c r="D934" s="121"/>
      <c r="E934" s="121"/>
      <c r="F934" s="121"/>
      <c r="G934" s="121"/>
      <c r="H934" s="121"/>
      <c r="I934" s="121"/>
      <c r="J934" s="121"/>
      <c r="K934" s="121"/>
      <c r="L934" s="121"/>
      <c r="O934" s="207"/>
      <c r="P934" s="207"/>
      <c r="Q934" s="207"/>
    </row>
    <row r="935" s="206" customFormat="1" spans="3:17">
      <c r="C935" s="121"/>
      <c r="D935" s="121"/>
      <c r="E935" s="121"/>
      <c r="F935" s="121"/>
      <c r="G935" s="121"/>
      <c r="H935" s="121"/>
      <c r="I935" s="121"/>
      <c r="J935" s="121"/>
      <c r="K935" s="121"/>
      <c r="L935" s="121"/>
      <c r="O935" s="207"/>
      <c r="P935" s="207"/>
      <c r="Q935" s="207"/>
    </row>
    <row r="936" s="206" customFormat="1" spans="3:17">
      <c r="C936" s="121"/>
      <c r="D936" s="121"/>
      <c r="E936" s="121"/>
      <c r="F936" s="121"/>
      <c r="G936" s="121"/>
      <c r="H936" s="121"/>
      <c r="I936" s="121"/>
      <c r="J936" s="121"/>
      <c r="K936" s="121"/>
      <c r="L936" s="121"/>
      <c r="O936" s="207"/>
      <c r="P936" s="207"/>
      <c r="Q936" s="207"/>
    </row>
    <row r="937" s="206" customFormat="1" spans="3:17">
      <c r="C937" s="121"/>
      <c r="D937" s="121"/>
      <c r="E937" s="121"/>
      <c r="F937" s="121"/>
      <c r="G937" s="121"/>
      <c r="H937" s="121"/>
      <c r="I937" s="121"/>
      <c r="J937" s="121"/>
      <c r="K937" s="121"/>
      <c r="L937" s="121"/>
      <c r="O937" s="207"/>
      <c r="P937" s="207"/>
      <c r="Q937" s="207"/>
    </row>
    <row r="938" s="206" customFormat="1" spans="3:17">
      <c r="C938" s="121"/>
      <c r="D938" s="121"/>
      <c r="E938" s="121"/>
      <c r="F938" s="121"/>
      <c r="G938" s="121"/>
      <c r="H938" s="121"/>
      <c r="I938" s="121"/>
      <c r="J938" s="121"/>
      <c r="K938" s="121"/>
      <c r="L938" s="121"/>
      <c r="O938" s="207"/>
      <c r="P938" s="207"/>
      <c r="Q938" s="207"/>
    </row>
    <row r="939" s="206" customFormat="1" spans="3:17">
      <c r="C939" s="121"/>
      <c r="D939" s="121"/>
      <c r="E939" s="121"/>
      <c r="F939" s="121"/>
      <c r="G939" s="121"/>
      <c r="H939" s="121"/>
      <c r="I939" s="121"/>
      <c r="J939" s="121"/>
      <c r="K939" s="121"/>
      <c r="L939" s="121"/>
      <c r="O939" s="207"/>
      <c r="P939" s="207"/>
      <c r="Q939" s="207"/>
    </row>
    <row r="940" s="206" customFormat="1" spans="3:17">
      <c r="C940" s="121"/>
      <c r="D940" s="121"/>
      <c r="E940" s="121"/>
      <c r="F940" s="121"/>
      <c r="G940" s="121"/>
      <c r="H940" s="121"/>
      <c r="I940" s="121"/>
      <c r="J940" s="121"/>
      <c r="K940" s="121"/>
      <c r="L940" s="121"/>
      <c r="O940" s="207"/>
      <c r="P940" s="207"/>
      <c r="Q940" s="207"/>
    </row>
    <row r="941" s="206" customFormat="1" spans="3:17">
      <c r="C941" s="121"/>
      <c r="D941" s="121"/>
      <c r="E941" s="121"/>
      <c r="F941" s="121"/>
      <c r="G941" s="121"/>
      <c r="H941" s="121"/>
      <c r="I941" s="121"/>
      <c r="J941" s="121"/>
      <c r="K941" s="121"/>
      <c r="L941" s="121"/>
      <c r="O941" s="207"/>
      <c r="P941" s="207"/>
      <c r="Q941" s="207"/>
    </row>
    <row r="942" s="206" customFormat="1" spans="3:17">
      <c r="C942" s="121"/>
      <c r="D942" s="121"/>
      <c r="E942" s="121"/>
      <c r="F942" s="121"/>
      <c r="G942" s="121"/>
      <c r="H942" s="121"/>
      <c r="I942" s="121"/>
      <c r="J942" s="121"/>
      <c r="K942" s="121"/>
      <c r="L942" s="121"/>
      <c r="O942" s="207"/>
      <c r="P942" s="207"/>
      <c r="Q942" s="207"/>
    </row>
    <row r="943" s="206" customFormat="1" spans="3:17">
      <c r="C943" s="121"/>
      <c r="D943" s="121"/>
      <c r="E943" s="121"/>
      <c r="F943" s="121"/>
      <c r="G943" s="121"/>
      <c r="H943" s="121"/>
      <c r="I943" s="121"/>
      <c r="J943" s="121"/>
      <c r="K943" s="121"/>
      <c r="L943" s="121"/>
      <c r="O943" s="207"/>
      <c r="P943" s="207"/>
      <c r="Q943" s="207"/>
    </row>
    <row r="944" s="206" customFormat="1" spans="3:17">
      <c r="C944" s="121"/>
      <c r="D944" s="121"/>
      <c r="E944" s="121"/>
      <c r="F944" s="121"/>
      <c r="G944" s="121"/>
      <c r="H944" s="121"/>
      <c r="I944" s="121"/>
      <c r="J944" s="121"/>
      <c r="K944" s="121"/>
      <c r="L944" s="121"/>
      <c r="O944" s="207"/>
      <c r="P944" s="207"/>
      <c r="Q944" s="207"/>
    </row>
    <row r="945" s="206" customFormat="1" spans="3:17">
      <c r="C945" s="121"/>
      <c r="D945" s="121"/>
      <c r="E945" s="121"/>
      <c r="F945" s="121"/>
      <c r="G945" s="121"/>
      <c r="H945" s="121"/>
      <c r="I945" s="121"/>
      <c r="J945" s="121"/>
      <c r="K945" s="121"/>
      <c r="L945" s="121"/>
      <c r="O945" s="207"/>
      <c r="P945" s="207"/>
      <c r="Q945" s="207"/>
    </row>
    <row r="946" s="206" customFormat="1" spans="3:17">
      <c r="C946" s="121"/>
      <c r="D946" s="121"/>
      <c r="E946" s="121"/>
      <c r="F946" s="121"/>
      <c r="G946" s="121"/>
      <c r="H946" s="121"/>
      <c r="I946" s="121"/>
      <c r="J946" s="121"/>
      <c r="K946" s="121"/>
      <c r="L946" s="121"/>
      <c r="O946" s="207"/>
      <c r="P946" s="207"/>
      <c r="Q946" s="207"/>
    </row>
    <row r="947" s="206" customFormat="1" spans="3:17">
      <c r="C947" s="121"/>
      <c r="D947" s="121"/>
      <c r="E947" s="121"/>
      <c r="F947" s="121"/>
      <c r="G947" s="121"/>
      <c r="H947" s="121"/>
      <c r="I947" s="121"/>
      <c r="J947" s="121"/>
      <c r="K947" s="121"/>
      <c r="L947" s="121"/>
      <c r="O947" s="207"/>
      <c r="P947" s="207"/>
      <c r="Q947" s="207"/>
    </row>
    <row r="948" s="206" customFormat="1" spans="3:17">
      <c r="C948" s="121"/>
      <c r="D948" s="121"/>
      <c r="E948" s="121"/>
      <c r="F948" s="121"/>
      <c r="G948" s="121"/>
      <c r="H948" s="121"/>
      <c r="I948" s="121"/>
      <c r="J948" s="121"/>
      <c r="K948" s="121"/>
      <c r="L948" s="121"/>
      <c r="O948" s="207"/>
      <c r="P948" s="207"/>
      <c r="Q948" s="207"/>
    </row>
    <row r="949" s="206" customFormat="1" spans="3:17">
      <c r="C949" s="121"/>
      <c r="D949" s="121"/>
      <c r="E949" s="121"/>
      <c r="F949" s="121"/>
      <c r="G949" s="121"/>
      <c r="H949" s="121"/>
      <c r="I949" s="121"/>
      <c r="J949" s="121"/>
      <c r="K949" s="121"/>
      <c r="L949" s="121"/>
      <c r="O949" s="207"/>
      <c r="P949" s="207"/>
      <c r="Q949" s="207"/>
    </row>
    <row r="950" s="206" customFormat="1" spans="3:17">
      <c r="C950" s="121"/>
      <c r="D950" s="121"/>
      <c r="E950" s="121"/>
      <c r="F950" s="121"/>
      <c r="G950" s="121"/>
      <c r="H950" s="121"/>
      <c r="I950" s="121"/>
      <c r="J950" s="121"/>
      <c r="K950" s="121"/>
      <c r="L950" s="121"/>
      <c r="O950" s="207"/>
      <c r="P950" s="207"/>
      <c r="Q950" s="207"/>
    </row>
    <row r="951" s="206" customFormat="1" spans="3:17">
      <c r="C951" s="121"/>
      <c r="D951" s="121"/>
      <c r="E951" s="121"/>
      <c r="F951" s="121"/>
      <c r="G951" s="121"/>
      <c r="H951" s="121"/>
      <c r="I951" s="121"/>
      <c r="J951" s="121"/>
      <c r="K951" s="121"/>
      <c r="L951" s="121"/>
      <c r="O951" s="207"/>
      <c r="P951" s="207"/>
      <c r="Q951" s="207"/>
    </row>
    <row r="952" s="206" customFormat="1" spans="3:17">
      <c r="C952" s="121"/>
      <c r="D952" s="121"/>
      <c r="E952" s="121"/>
      <c r="F952" s="121"/>
      <c r="G952" s="121"/>
      <c r="H952" s="121"/>
      <c r="I952" s="121"/>
      <c r="J952" s="121"/>
      <c r="K952" s="121"/>
      <c r="L952" s="121"/>
      <c r="O952" s="207"/>
      <c r="P952" s="207"/>
      <c r="Q952" s="207"/>
    </row>
    <row r="953" s="206" customFormat="1" spans="3:17">
      <c r="C953" s="121"/>
      <c r="D953" s="121"/>
      <c r="E953" s="121"/>
      <c r="F953" s="121"/>
      <c r="G953" s="121"/>
      <c r="H953" s="121"/>
      <c r="I953" s="121"/>
      <c r="J953" s="121"/>
      <c r="K953" s="121"/>
      <c r="L953" s="121"/>
      <c r="O953" s="207"/>
      <c r="P953" s="207"/>
      <c r="Q953" s="207"/>
    </row>
    <row r="954" s="206" customFormat="1" spans="3:17">
      <c r="C954" s="121"/>
      <c r="D954" s="121"/>
      <c r="E954" s="121"/>
      <c r="F954" s="121"/>
      <c r="G954" s="121"/>
      <c r="H954" s="121"/>
      <c r="I954" s="121"/>
      <c r="J954" s="121"/>
      <c r="K954" s="121"/>
      <c r="L954" s="121"/>
      <c r="O954" s="207"/>
      <c r="P954" s="207"/>
      <c r="Q954" s="207"/>
    </row>
    <row r="955" s="206" customFormat="1" spans="3:17">
      <c r="C955" s="121"/>
      <c r="D955" s="121"/>
      <c r="E955" s="121"/>
      <c r="F955" s="121"/>
      <c r="G955" s="121"/>
      <c r="H955" s="121"/>
      <c r="I955" s="121"/>
      <c r="J955" s="121"/>
      <c r="K955" s="121"/>
      <c r="L955" s="121"/>
      <c r="O955" s="207"/>
      <c r="P955" s="207"/>
      <c r="Q955" s="207"/>
    </row>
    <row r="956" s="206" customFormat="1" spans="3:17">
      <c r="C956" s="121"/>
      <c r="D956" s="121"/>
      <c r="E956" s="121"/>
      <c r="F956" s="121"/>
      <c r="G956" s="121"/>
      <c r="H956" s="121"/>
      <c r="I956" s="121"/>
      <c r="J956" s="121"/>
      <c r="K956" s="121"/>
      <c r="L956" s="121"/>
      <c r="O956" s="207"/>
      <c r="P956" s="207"/>
      <c r="Q956" s="207"/>
    </row>
    <row r="957" s="206" customFormat="1" spans="3:17">
      <c r="C957" s="121"/>
      <c r="D957" s="121"/>
      <c r="E957" s="121"/>
      <c r="F957" s="121"/>
      <c r="G957" s="121"/>
      <c r="H957" s="121"/>
      <c r="I957" s="121"/>
      <c r="J957" s="121"/>
      <c r="K957" s="121"/>
      <c r="L957" s="121"/>
      <c r="O957" s="207"/>
      <c r="P957" s="207"/>
      <c r="Q957" s="207"/>
    </row>
    <row r="958" s="206" customFormat="1" spans="3:17">
      <c r="C958" s="121"/>
      <c r="D958" s="121"/>
      <c r="E958" s="121"/>
      <c r="F958" s="121"/>
      <c r="G958" s="121"/>
      <c r="H958" s="121"/>
      <c r="I958" s="121"/>
      <c r="J958" s="121"/>
      <c r="K958" s="121"/>
      <c r="L958" s="121"/>
      <c r="O958" s="207"/>
      <c r="P958" s="207"/>
      <c r="Q958" s="207"/>
    </row>
    <row r="959" s="206" customFormat="1" spans="3:17">
      <c r="C959" s="121"/>
      <c r="D959" s="121"/>
      <c r="E959" s="121"/>
      <c r="F959" s="121"/>
      <c r="G959" s="121"/>
      <c r="H959" s="121"/>
      <c r="I959" s="121"/>
      <c r="J959" s="121"/>
      <c r="K959" s="121"/>
      <c r="L959" s="121"/>
      <c r="O959" s="207"/>
      <c r="P959" s="207"/>
      <c r="Q959" s="207"/>
    </row>
    <row r="960" s="206" customFormat="1" spans="3:17">
      <c r="C960" s="121"/>
      <c r="D960" s="121"/>
      <c r="E960" s="121"/>
      <c r="F960" s="121"/>
      <c r="G960" s="121"/>
      <c r="H960" s="121"/>
      <c r="I960" s="121"/>
      <c r="J960" s="121"/>
      <c r="K960" s="121"/>
      <c r="L960" s="121"/>
      <c r="O960" s="207"/>
      <c r="P960" s="207"/>
      <c r="Q960" s="207"/>
    </row>
    <row r="961" s="206" customFormat="1" spans="3:17">
      <c r="C961" s="121"/>
      <c r="D961" s="121"/>
      <c r="E961" s="121"/>
      <c r="F961" s="121"/>
      <c r="G961" s="121"/>
      <c r="H961" s="121"/>
      <c r="I961" s="121"/>
      <c r="J961" s="121"/>
      <c r="K961" s="121"/>
      <c r="L961" s="121"/>
      <c r="O961" s="207"/>
      <c r="P961" s="207"/>
      <c r="Q961" s="207"/>
    </row>
    <row r="962" s="206" customFormat="1" spans="3:17">
      <c r="C962" s="121"/>
      <c r="D962" s="121"/>
      <c r="E962" s="121"/>
      <c r="F962" s="121"/>
      <c r="G962" s="121"/>
      <c r="H962" s="121"/>
      <c r="I962" s="121"/>
      <c r="J962" s="121"/>
      <c r="K962" s="121"/>
      <c r="L962" s="121"/>
      <c r="O962" s="207"/>
      <c r="P962" s="207"/>
      <c r="Q962" s="207"/>
    </row>
    <row r="963" s="206" customFormat="1" spans="3:17">
      <c r="C963" s="121"/>
      <c r="D963" s="121"/>
      <c r="E963" s="121"/>
      <c r="F963" s="121"/>
      <c r="G963" s="121"/>
      <c r="H963" s="121"/>
      <c r="I963" s="121"/>
      <c r="J963" s="121"/>
      <c r="K963" s="121"/>
      <c r="L963" s="121"/>
      <c r="O963" s="207"/>
      <c r="P963" s="207"/>
      <c r="Q963" s="207"/>
    </row>
    <row r="964" s="206" customFormat="1" spans="3:17">
      <c r="C964" s="121"/>
      <c r="D964" s="121"/>
      <c r="E964" s="121"/>
      <c r="F964" s="121"/>
      <c r="G964" s="121"/>
      <c r="H964" s="121"/>
      <c r="I964" s="121"/>
      <c r="J964" s="121"/>
      <c r="K964" s="121"/>
      <c r="L964" s="121"/>
      <c r="O964" s="207"/>
      <c r="P964" s="207"/>
      <c r="Q964" s="207"/>
    </row>
    <row r="965" s="206" customFormat="1" spans="3:17">
      <c r="C965" s="121"/>
      <c r="D965" s="121"/>
      <c r="E965" s="121"/>
      <c r="F965" s="121"/>
      <c r="G965" s="121"/>
      <c r="H965" s="121"/>
      <c r="I965" s="121"/>
      <c r="J965" s="121"/>
      <c r="K965" s="121"/>
      <c r="L965" s="121"/>
      <c r="O965" s="207"/>
      <c r="P965" s="207"/>
      <c r="Q965" s="207"/>
    </row>
    <row r="966" s="206" customFormat="1" spans="3:17">
      <c r="C966" s="121"/>
      <c r="D966" s="121"/>
      <c r="E966" s="121"/>
      <c r="F966" s="121"/>
      <c r="G966" s="121"/>
      <c r="H966" s="121"/>
      <c r="I966" s="121"/>
      <c r="J966" s="121"/>
      <c r="K966" s="121"/>
      <c r="L966" s="121"/>
      <c r="O966" s="207"/>
      <c r="P966" s="207"/>
      <c r="Q966" s="207"/>
    </row>
    <row r="967" s="206" customFormat="1" spans="3:17">
      <c r="C967" s="121"/>
      <c r="D967" s="121"/>
      <c r="E967" s="121"/>
      <c r="F967" s="121"/>
      <c r="G967" s="121"/>
      <c r="H967" s="121"/>
      <c r="I967" s="121"/>
      <c r="J967" s="121"/>
      <c r="K967" s="121"/>
      <c r="L967" s="121"/>
      <c r="O967" s="207"/>
      <c r="P967" s="207"/>
      <c r="Q967" s="207"/>
    </row>
    <row r="968" s="206" customFormat="1" spans="3:17">
      <c r="C968" s="121"/>
      <c r="D968" s="121"/>
      <c r="E968" s="121"/>
      <c r="F968" s="121"/>
      <c r="G968" s="121"/>
      <c r="H968" s="121"/>
      <c r="I968" s="121"/>
      <c r="J968" s="121"/>
      <c r="K968" s="121"/>
      <c r="L968" s="121"/>
      <c r="O968" s="207"/>
      <c r="P968" s="207"/>
      <c r="Q968" s="207"/>
    </row>
    <row r="969" s="206" customFormat="1" spans="3:17">
      <c r="C969" s="121"/>
      <c r="D969" s="121"/>
      <c r="E969" s="121"/>
      <c r="F969" s="121"/>
      <c r="G969" s="121"/>
      <c r="H969" s="121"/>
      <c r="I969" s="121"/>
      <c r="J969" s="121"/>
      <c r="K969" s="121"/>
      <c r="L969" s="121"/>
      <c r="O969" s="207"/>
      <c r="P969" s="207"/>
      <c r="Q969" s="207"/>
    </row>
    <row r="970" s="206" customFormat="1" spans="3:17">
      <c r="C970" s="121"/>
      <c r="D970" s="121"/>
      <c r="E970" s="121"/>
      <c r="F970" s="121"/>
      <c r="G970" s="121"/>
      <c r="H970" s="121"/>
      <c r="I970" s="121"/>
      <c r="J970" s="121"/>
      <c r="K970" s="121"/>
      <c r="L970" s="121"/>
      <c r="O970" s="207"/>
      <c r="P970" s="207"/>
      <c r="Q970" s="207"/>
    </row>
    <row r="971" s="206" customFormat="1" spans="3:17">
      <c r="C971" s="121"/>
      <c r="D971" s="121"/>
      <c r="E971" s="121"/>
      <c r="F971" s="121"/>
      <c r="G971" s="121"/>
      <c r="H971" s="121"/>
      <c r="I971" s="121"/>
      <c r="J971" s="121"/>
      <c r="K971" s="121"/>
      <c r="L971" s="121"/>
      <c r="O971" s="207"/>
      <c r="P971" s="207"/>
      <c r="Q971" s="207"/>
    </row>
    <row r="972" s="206" customFormat="1" spans="3:17">
      <c r="C972" s="121"/>
      <c r="D972" s="121"/>
      <c r="E972" s="121"/>
      <c r="F972" s="121"/>
      <c r="G972" s="121"/>
      <c r="H972" s="121"/>
      <c r="I972" s="121"/>
      <c r="J972" s="121"/>
      <c r="K972" s="121"/>
      <c r="L972" s="121"/>
      <c r="O972" s="207"/>
      <c r="P972" s="207"/>
      <c r="Q972" s="207"/>
    </row>
    <row r="973" s="206" customFormat="1" spans="3:17">
      <c r="C973" s="121"/>
      <c r="D973" s="121"/>
      <c r="E973" s="121"/>
      <c r="F973" s="121"/>
      <c r="G973" s="121"/>
      <c r="H973" s="121"/>
      <c r="I973" s="121"/>
      <c r="J973" s="121"/>
      <c r="K973" s="121"/>
      <c r="L973" s="121"/>
      <c r="O973" s="207"/>
      <c r="P973" s="207"/>
      <c r="Q973" s="207"/>
    </row>
    <row r="974" s="206" customFormat="1" spans="3:17">
      <c r="C974" s="121"/>
      <c r="D974" s="121"/>
      <c r="E974" s="121"/>
      <c r="F974" s="121"/>
      <c r="G974" s="121"/>
      <c r="H974" s="121"/>
      <c r="I974" s="121"/>
      <c r="J974" s="121"/>
      <c r="K974" s="121"/>
      <c r="L974" s="121"/>
      <c r="O974" s="207"/>
      <c r="P974" s="207"/>
      <c r="Q974" s="207"/>
    </row>
    <row r="975" s="206" customFormat="1" spans="3:17">
      <c r="C975" s="121"/>
      <c r="D975" s="121"/>
      <c r="E975" s="121"/>
      <c r="F975" s="121"/>
      <c r="G975" s="121"/>
      <c r="H975" s="121"/>
      <c r="I975" s="121"/>
      <c r="J975" s="121"/>
      <c r="K975" s="121"/>
      <c r="L975" s="121"/>
      <c r="O975" s="207"/>
      <c r="P975" s="207"/>
      <c r="Q975" s="207"/>
    </row>
    <row r="976" s="206" customFormat="1" spans="3:17">
      <c r="C976" s="121"/>
      <c r="D976" s="121"/>
      <c r="E976" s="121"/>
      <c r="F976" s="121"/>
      <c r="G976" s="121"/>
      <c r="H976" s="121"/>
      <c r="I976" s="121"/>
      <c r="J976" s="121"/>
      <c r="K976" s="121"/>
      <c r="L976" s="121"/>
      <c r="O976" s="207"/>
      <c r="P976" s="207"/>
      <c r="Q976" s="207"/>
    </row>
    <row r="977" s="206" customFormat="1" spans="3:17">
      <c r="C977" s="121"/>
      <c r="D977" s="121"/>
      <c r="E977" s="121"/>
      <c r="F977" s="121"/>
      <c r="G977" s="121"/>
      <c r="H977" s="121"/>
      <c r="I977" s="121"/>
      <c r="J977" s="121"/>
      <c r="K977" s="121"/>
      <c r="L977" s="121"/>
      <c r="O977" s="207"/>
      <c r="P977" s="207"/>
      <c r="Q977" s="207"/>
    </row>
    <row r="978" s="206" customFormat="1" spans="3:17">
      <c r="C978" s="121"/>
      <c r="D978" s="121"/>
      <c r="E978" s="121"/>
      <c r="F978" s="121"/>
      <c r="G978" s="121"/>
      <c r="H978" s="121"/>
      <c r="I978" s="121"/>
      <c r="J978" s="121"/>
      <c r="K978" s="121"/>
      <c r="L978" s="121"/>
      <c r="O978" s="207"/>
      <c r="P978" s="207"/>
      <c r="Q978" s="207"/>
    </row>
    <row r="979" s="206" customFormat="1" spans="3:17">
      <c r="C979" s="121"/>
      <c r="D979" s="121"/>
      <c r="E979" s="121"/>
      <c r="F979" s="121"/>
      <c r="G979" s="121"/>
      <c r="H979" s="121"/>
      <c r="I979" s="121"/>
      <c r="J979" s="121"/>
      <c r="K979" s="121"/>
      <c r="L979" s="121"/>
      <c r="O979" s="207"/>
      <c r="P979" s="207"/>
      <c r="Q979" s="207"/>
    </row>
    <row r="980" s="206" customFormat="1" spans="3:17">
      <c r="C980" s="121"/>
      <c r="D980" s="121"/>
      <c r="E980" s="121"/>
      <c r="F980" s="121"/>
      <c r="G980" s="121"/>
      <c r="H980" s="121"/>
      <c r="I980" s="121"/>
      <c r="J980" s="121"/>
      <c r="K980" s="121"/>
      <c r="L980" s="121"/>
      <c r="O980" s="207"/>
      <c r="P980" s="207"/>
      <c r="Q980" s="207"/>
    </row>
    <row r="981" s="206" customFormat="1" spans="3:17">
      <c r="C981" s="121"/>
      <c r="D981" s="121"/>
      <c r="E981" s="121"/>
      <c r="F981" s="121"/>
      <c r="G981" s="121"/>
      <c r="H981" s="121"/>
      <c r="I981" s="121"/>
      <c r="J981" s="121"/>
      <c r="K981" s="121"/>
      <c r="L981" s="121"/>
      <c r="O981" s="207"/>
      <c r="P981" s="207"/>
      <c r="Q981" s="207"/>
    </row>
    <row r="982" s="206" customFormat="1" spans="3:17">
      <c r="C982" s="121"/>
      <c r="D982" s="121"/>
      <c r="E982" s="121"/>
      <c r="F982" s="121"/>
      <c r="G982" s="121"/>
      <c r="H982" s="121"/>
      <c r="I982" s="121"/>
      <c r="J982" s="121"/>
      <c r="K982" s="121"/>
      <c r="L982" s="121"/>
      <c r="O982" s="207"/>
      <c r="P982" s="207"/>
      <c r="Q982" s="207"/>
    </row>
    <row r="983" s="206" customFormat="1" spans="3:17">
      <c r="C983" s="121"/>
      <c r="D983" s="121"/>
      <c r="E983" s="121"/>
      <c r="F983" s="121"/>
      <c r="G983" s="121"/>
      <c r="H983" s="121"/>
      <c r="I983" s="121"/>
      <c r="J983" s="121"/>
      <c r="K983" s="121"/>
      <c r="L983" s="121"/>
      <c r="O983" s="207"/>
      <c r="P983" s="207"/>
      <c r="Q983" s="207"/>
    </row>
    <row r="984" s="206" customFormat="1" spans="3:17">
      <c r="C984" s="121"/>
      <c r="D984" s="121"/>
      <c r="E984" s="121"/>
      <c r="F984" s="121"/>
      <c r="G984" s="121"/>
      <c r="H984" s="121"/>
      <c r="I984" s="121"/>
      <c r="J984" s="121"/>
      <c r="K984" s="121"/>
      <c r="L984" s="121"/>
      <c r="O984" s="207"/>
      <c r="P984" s="207"/>
      <c r="Q984" s="207"/>
    </row>
    <row r="985" s="206" customFormat="1" spans="3:17">
      <c r="C985" s="121"/>
      <c r="D985" s="121"/>
      <c r="E985" s="121"/>
      <c r="F985" s="121"/>
      <c r="G985" s="121"/>
      <c r="H985" s="121"/>
      <c r="I985" s="121"/>
      <c r="J985" s="121"/>
      <c r="K985" s="121"/>
      <c r="L985" s="121"/>
      <c r="O985" s="207"/>
      <c r="P985" s="207"/>
      <c r="Q985" s="207"/>
    </row>
    <row r="986" s="206" customFormat="1" spans="3:17">
      <c r="C986" s="121"/>
      <c r="D986" s="121"/>
      <c r="E986" s="121"/>
      <c r="F986" s="121"/>
      <c r="G986" s="121"/>
      <c r="H986" s="121"/>
      <c r="I986" s="121"/>
      <c r="J986" s="121"/>
      <c r="K986" s="121"/>
      <c r="L986" s="121"/>
      <c r="O986" s="207"/>
      <c r="P986" s="207"/>
      <c r="Q986" s="207"/>
    </row>
    <row r="987" s="206" customFormat="1" spans="3:17">
      <c r="C987" s="121"/>
      <c r="D987" s="121"/>
      <c r="E987" s="121"/>
      <c r="F987" s="121"/>
      <c r="G987" s="121"/>
      <c r="H987" s="121"/>
      <c r="I987" s="121"/>
      <c r="J987" s="121"/>
      <c r="K987" s="121"/>
      <c r="L987" s="121"/>
      <c r="O987" s="207"/>
      <c r="P987" s="207"/>
      <c r="Q987" s="207"/>
    </row>
    <row r="988" s="206" customFormat="1" spans="3:17">
      <c r="C988" s="121"/>
      <c r="D988" s="121"/>
      <c r="E988" s="121"/>
      <c r="F988" s="121"/>
      <c r="G988" s="121"/>
      <c r="H988" s="121"/>
      <c r="I988" s="121"/>
      <c r="J988" s="121"/>
      <c r="K988" s="121"/>
      <c r="L988" s="121"/>
      <c r="O988" s="207"/>
      <c r="P988" s="207"/>
      <c r="Q988" s="207"/>
    </row>
    <row r="989" s="206" customFormat="1" spans="3:17">
      <c r="C989" s="121"/>
      <c r="D989" s="121"/>
      <c r="E989" s="121"/>
      <c r="F989" s="121"/>
      <c r="G989" s="121"/>
      <c r="H989" s="121"/>
      <c r="I989" s="121"/>
      <c r="J989" s="121"/>
      <c r="K989" s="121"/>
      <c r="L989" s="121"/>
      <c r="O989" s="207"/>
      <c r="P989" s="207"/>
      <c r="Q989" s="207"/>
    </row>
    <row r="990" s="206" customFormat="1" spans="3:17">
      <c r="C990" s="121"/>
      <c r="D990" s="121"/>
      <c r="E990" s="121"/>
      <c r="F990" s="121"/>
      <c r="G990" s="121"/>
      <c r="H990" s="121"/>
      <c r="I990" s="121"/>
      <c r="J990" s="121"/>
      <c r="K990" s="121"/>
      <c r="L990" s="121"/>
      <c r="O990" s="207"/>
      <c r="P990" s="207"/>
      <c r="Q990" s="207"/>
    </row>
    <row r="991" s="206" customFormat="1" spans="3:17">
      <c r="C991" s="121"/>
      <c r="D991" s="121"/>
      <c r="E991" s="121"/>
      <c r="F991" s="121"/>
      <c r="G991" s="121"/>
      <c r="H991" s="121"/>
      <c r="I991" s="121"/>
      <c r="J991" s="121"/>
      <c r="K991" s="121"/>
      <c r="L991" s="121"/>
      <c r="O991" s="207"/>
      <c r="P991" s="207"/>
      <c r="Q991" s="207"/>
    </row>
    <row r="992" s="206" customFormat="1" spans="3:17">
      <c r="C992" s="121"/>
      <c r="D992" s="121"/>
      <c r="E992" s="121"/>
      <c r="F992" s="121"/>
      <c r="G992" s="121"/>
      <c r="H992" s="121"/>
      <c r="I992" s="121"/>
      <c r="J992" s="121"/>
      <c r="K992" s="121"/>
      <c r="L992" s="121"/>
      <c r="O992" s="207"/>
      <c r="P992" s="207"/>
      <c r="Q992" s="207"/>
    </row>
    <row r="993" s="206" customFormat="1" spans="3:17">
      <c r="C993" s="121"/>
      <c r="D993" s="121"/>
      <c r="E993" s="121"/>
      <c r="F993" s="121"/>
      <c r="G993" s="121"/>
      <c r="H993" s="121"/>
      <c r="I993" s="121"/>
      <c r="J993" s="121"/>
      <c r="K993" s="121"/>
      <c r="L993" s="121"/>
      <c r="O993" s="207"/>
      <c r="P993" s="207"/>
      <c r="Q993" s="207"/>
    </row>
    <row r="994" s="206" customFormat="1" spans="3:17">
      <c r="C994" s="121"/>
      <c r="D994" s="121"/>
      <c r="E994" s="121"/>
      <c r="F994" s="121"/>
      <c r="G994" s="121"/>
      <c r="H994" s="121"/>
      <c r="I994" s="121"/>
      <c r="J994" s="121"/>
      <c r="K994" s="121"/>
      <c r="L994" s="121"/>
      <c r="O994" s="207"/>
      <c r="P994" s="207"/>
      <c r="Q994" s="207"/>
    </row>
    <row r="995" s="206" customFormat="1" spans="3:17">
      <c r="C995" s="121"/>
      <c r="D995" s="121"/>
      <c r="E995" s="121"/>
      <c r="F995" s="121"/>
      <c r="G995" s="121"/>
      <c r="H995" s="121"/>
      <c r="I995" s="121"/>
      <c r="J995" s="121"/>
      <c r="K995" s="121"/>
      <c r="L995" s="121"/>
      <c r="O995" s="207"/>
      <c r="P995" s="207"/>
      <c r="Q995" s="207"/>
    </row>
    <row r="996" s="206" customFormat="1" spans="3:17">
      <c r="C996" s="121"/>
      <c r="D996" s="121"/>
      <c r="E996" s="121"/>
      <c r="F996" s="121"/>
      <c r="G996" s="121"/>
      <c r="H996" s="121"/>
      <c r="I996" s="121"/>
      <c r="J996" s="121"/>
      <c r="K996" s="121"/>
      <c r="L996" s="121"/>
      <c r="O996" s="207"/>
      <c r="P996" s="207"/>
      <c r="Q996" s="207"/>
    </row>
    <row r="997" s="206" customFormat="1" spans="3:17">
      <c r="C997" s="121"/>
      <c r="D997" s="121"/>
      <c r="E997" s="121"/>
      <c r="F997" s="121"/>
      <c r="G997" s="121"/>
      <c r="H997" s="121"/>
      <c r="I997" s="121"/>
      <c r="J997" s="121"/>
      <c r="K997" s="121"/>
      <c r="L997" s="121"/>
      <c r="O997" s="207"/>
      <c r="P997" s="207"/>
      <c r="Q997" s="207"/>
    </row>
    <row r="998" s="206" customFormat="1" spans="3:17">
      <c r="C998" s="121"/>
      <c r="D998" s="121"/>
      <c r="E998" s="121"/>
      <c r="F998" s="121"/>
      <c r="G998" s="121"/>
      <c r="H998" s="121"/>
      <c r="I998" s="121"/>
      <c r="J998" s="121"/>
      <c r="K998" s="121"/>
      <c r="L998" s="121"/>
      <c r="O998" s="207"/>
      <c r="P998" s="207"/>
      <c r="Q998" s="207"/>
    </row>
    <row r="999" s="206" customFormat="1" spans="3:17">
      <c r="C999" s="121"/>
      <c r="D999" s="121"/>
      <c r="E999" s="121"/>
      <c r="F999" s="121"/>
      <c r="G999" s="121"/>
      <c r="H999" s="121"/>
      <c r="I999" s="121"/>
      <c r="J999" s="121"/>
      <c r="K999" s="121"/>
      <c r="L999" s="121"/>
      <c r="O999" s="207"/>
      <c r="P999" s="207"/>
      <c r="Q999" s="207"/>
    </row>
    <row r="1000" s="206" customFormat="1" spans="3:17">
      <c r="C1000" s="121"/>
      <c r="D1000" s="121"/>
      <c r="E1000" s="121"/>
      <c r="F1000" s="121"/>
      <c r="G1000" s="121"/>
      <c r="H1000" s="121"/>
      <c r="I1000" s="121"/>
      <c r="J1000" s="121"/>
      <c r="K1000" s="121"/>
      <c r="L1000" s="121"/>
      <c r="O1000" s="207"/>
      <c r="P1000" s="207"/>
      <c r="Q1000" s="207"/>
    </row>
    <row r="1001" s="206" customFormat="1" spans="3:17">
      <c r="C1001" s="121"/>
      <c r="D1001" s="121"/>
      <c r="E1001" s="121"/>
      <c r="F1001" s="121"/>
      <c r="G1001" s="121"/>
      <c r="H1001" s="121"/>
      <c r="I1001" s="121"/>
      <c r="J1001" s="121"/>
      <c r="K1001" s="121"/>
      <c r="L1001" s="121"/>
      <c r="O1001" s="207"/>
      <c r="P1001" s="207"/>
      <c r="Q1001" s="207"/>
    </row>
    <row r="1002" s="206" customFormat="1" spans="3:17">
      <c r="C1002" s="121"/>
      <c r="D1002" s="121"/>
      <c r="E1002" s="121"/>
      <c r="F1002" s="121"/>
      <c r="G1002" s="121"/>
      <c r="H1002" s="121"/>
      <c r="I1002" s="121"/>
      <c r="J1002" s="121"/>
      <c r="K1002" s="121"/>
      <c r="L1002" s="121"/>
      <c r="O1002" s="207"/>
      <c r="P1002" s="207"/>
      <c r="Q1002" s="207"/>
    </row>
    <row r="1003" s="206" customFormat="1" spans="3:17">
      <c r="C1003" s="121"/>
      <c r="D1003" s="121"/>
      <c r="E1003" s="121"/>
      <c r="F1003" s="121"/>
      <c r="G1003" s="121"/>
      <c r="H1003" s="121"/>
      <c r="I1003" s="121"/>
      <c r="J1003" s="121"/>
      <c r="K1003" s="121"/>
      <c r="L1003" s="121"/>
      <c r="O1003" s="207"/>
      <c r="P1003" s="207"/>
      <c r="Q1003" s="207"/>
    </row>
    <row r="1004" s="206" customFormat="1" spans="3:17">
      <c r="C1004" s="121"/>
      <c r="D1004" s="121"/>
      <c r="E1004" s="121"/>
      <c r="F1004" s="121"/>
      <c r="G1004" s="121"/>
      <c r="H1004" s="121"/>
      <c r="I1004" s="121"/>
      <c r="J1004" s="121"/>
      <c r="K1004" s="121"/>
      <c r="L1004" s="121"/>
      <c r="O1004" s="207"/>
      <c r="P1004" s="207"/>
      <c r="Q1004" s="207"/>
    </row>
    <row r="1005" s="206" customFormat="1" spans="3:17">
      <c r="C1005" s="121"/>
      <c r="D1005" s="121"/>
      <c r="E1005" s="121"/>
      <c r="F1005" s="121"/>
      <c r="G1005" s="121"/>
      <c r="H1005" s="121"/>
      <c r="I1005" s="121"/>
      <c r="J1005" s="121"/>
      <c r="K1005" s="121"/>
      <c r="L1005" s="121"/>
      <c r="O1005" s="207"/>
      <c r="P1005" s="207"/>
      <c r="Q1005" s="207"/>
    </row>
    <row r="1006" s="206" customFormat="1" spans="3:17">
      <c r="C1006" s="121"/>
      <c r="D1006" s="121"/>
      <c r="E1006" s="121"/>
      <c r="F1006" s="121"/>
      <c r="G1006" s="121"/>
      <c r="H1006" s="121"/>
      <c r="I1006" s="121"/>
      <c r="J1006" s="121"/>
      <c r="K1006" s="121"/>
      <c r="L1006" s="121"/>
      <c r="O1006" s="207"/>
      <c r="P1006" s="207"/>
      <c r="Q1006" s="207"/>
    </row>
    <row r="1007" s="206" customFormat="1" spans="3:17">
      <c r="C1007" s="121"/>
      <c r="D1007" s="121"/>
      <c r="E1007" s="121"/>
      <c r="F1007" s="121"/>
      <c r="G1007" s="121"/>
      <c r="H1007" s="121"/>
      <c r="I1007" s="121"/>
      <c r="J1007" s="121"/>
      <c r="K1007" s="121"/>
      <c r="L1007" s="121"/>
      <c r="O1007" s="207"/>
      <c r="P1007" s="207"/>
      <c r="Q1007" s="207"/>
    </row>
    <row r="1008" s="206" customFormat="1" spans="3:17">
      <c r="C1008" s="121"/>
      <c r="D1008" s="121"/>
      <c r="E1008" s="121"/>
      <c r="F1008" s="121"/>
      <c r="G1008" s="121"/>
      <c r="H1008" s="121"/>
      <c r="I1008" s="121"/>
      <c r="J1008" s="121"/>
      <c r="K1008" s="121"/>
      <c r="L1008" s="121"/>
      <c r="O1008" s="207"/>
      <c r="P1008" s="207"/>
      <c r="Q1008" s="207"/>
    </row>
    <row r="1009" s="206" customFormat="1" spans="3:17">
      <c r="C1009" s="121"/>
      <c r="D1009" s="121"/>
      <c r="E1009" s="121"/>
      <c r="F1009" s="121"/>
      <c r="G1009" s="121"/>
      <c r="H1009" s="121"/>
      <c r="I1009" s="121"/>
      <c r="J1009" s="121"/>
      <c r="K1009" s="121"/>
      <c r="L1009" s="121"/>
      <c r="O1009" s="207"/>
      <c r="P1009" s="207"/>
      <c r="Q1009" s="207"/>
    </row>
    <row r="1010" s="206" customFormat="1" spans="3:17">
      <c r="C1010" s="121"/>
      <c r="D1010" s="121"/>
      <c r="E1010" s="121"/>
      <c r="F1010" s="121"/>
      <c r="G1010" s="121"/>
      <c r="H1010" s="121"/>
      <c r="I1010" s="121"/>
      <c r="J1010" s="121"/>
      <c r="K1010" s="121"/>
      <c r="L1010" s="121"/>
      <c r="O1010" s="207"/>
      <c r="P1010" s="207"/>
      <c r="Q1010" s="207"/>
    </row>
    <row r="1011" s="206" customFormat="1" spans="3:17">
      <c r="C1011" s="121"/>
      <c r="D1011" s="121"/>
      <c r="E1011" s="121"/>
      <c r="F1011" s="121"/>
      <c r="G1011" s="121"/>
      <c r="H1011" s="121"/>
      <c r="I1011" s="121"/>
      <c r="J1011" s="121"/>
      <c r="K1011" s="121"/>
      <c r="L1011" s="121"/>
      <c r="O1011" s="207"/>
      <c r="P1011" s="207"/>
      <c r="Q1011" s="207"/>
    </row>
    <row r="1012" s="206" customFormat="1" spans="3:17">
      <c r="C1012" s="121"/>
      <c r="D1012" s="121"/>
      <c r="E1012" s="121"/>
      <c r="F1012" s="121"/>
      <c r="G1012" s="121"/>
      <c r="H1012" s="121"/>
      <c r="I1012" s="121"/>
      <c r="J1012" s="121"/>
      <c r="K1012" s="121"/>
      <c r="L1012" s="121"/>
      <c r="O1012" s="207"/>
      <c r="P1012" s="207"/>
      <c r="Q1012" s="207"/>
    </row>
    <row r="1013" s="206" customFormat="1" spans="3:17">
      <c r="C1013" s="121"/>
      <c r="D1013" s="121"/>
      <c r="E1013" s="121"/>
      <c r="F1013" s="121"/>
      <c r="G1013" s="121"/>
      <c r="H1013" s="121"/>
      <c r="I1013" s="121"/>
      <c r="J1013" s="121"/>
      <c r="K1013" s="121"/>
      <c r="L1013" s="121"/>
      <c r="O1013" s="207"/>
      <c r="P1013" s="207"/>
      <c r="Q1013" s="207"/>
    </row>
    <row r="1014" s="206" customFormat="1" spans="3:17">
      <c r="C1014" s="121"/>
      <c r="D1014" s="121"/>
      <c r="E1014" s="121"/>
      <c r="F1014" s="121"/>
      <c r="G1014" s="121"/>
      <c r="H1014" s="121"/>
      <c r="I1014" s="121"/>
      <c r="J1014" s="121"/>
      <c r="K1014" s="121"/>
      <c r="L1014" s="121"/>
      <c r="O1014" s="207"/>
      <c r="P1014" s="207"/>
      <c r="Q1014" s="207"/>
    </row>
    <row r="1015" s="206" customFormat="1" spans="3:17">
      <c r="C1015" s="121"/>
      <c r="D1015" s="121"/>
      <c r="E1015" s="121"/>
      <c r="F1015" s="121"/>
      <c r="G1015" s="121"/>
      <c r="H1015" s="121"/>
      <c r="I1015" s="121"/>
      <c r="J1015" s="121"/>
      <c r="K1015" s="121"/>
      <c r="L1015" s="121"/>
      <c r="O1015" s="207"/>
      <c r="P1015" s="207"/>
      <c r="Q1015" s="207"/>
    </row>
    <row r="1016" s="206" customFormat="1" spans="3:17">
      <c r="C1016" s="121"/>
      <c r="D1016" s="121"/>
      <c r="E1016" s="121"/>
      <c r="F1016" s="121"/>
      <c r="G1016" s="121"/>
      <c r="H1016" s="121"/>
      <c r="I1016" s="121"/>
      <c r="J1016" s="121"/>
      <c r="K1016" s="121"/>
      <c r="L1016" s="121"/>
      <c r="O1016" s="207"/>
      <c r="P1016" s="207"/>
      <c r="Q1016" s="207"/>
    </row>
    <row r="1017" s="206" customFormat="1" spans="3:17">
      <c r="C1017" s="121"/>
      <c r="D1017" s="121"/>
      <c r="E1017" s="121"/>
      <c r="F1017" s="121"/>
      <c r="G1017" s="121"/>
      <c r="H1017" s="121"/>
      <c r="I1017" s="121"/>
      <c r="J1017" s="121"/>
      <c r="K1017" s="121"/>
      <c r="L1017" s="121"/>
      <c r="O1017" s="207"/>
      <c r="P1017" s="207"/>
      <c r="Q1017" s="207"/>
    </row>
    <row r="1018" s="206" customFormat="1" spans="3:17">
      <c r="C1018" s="121"/>
      <c r="D1018" s="121"/>
      <c r="E1018" s="121"/>
      <c r="F1018" s="121"/>
      <c r="G1018" s="121"/>
      <c r="H1018" s="121"/>
      <c r="I1018" s="121"/>
      <c r="J1018" s="121"/>
      <c r="K1018" s="121"/>
      <c r="L1018" s="121"/>
      <c r="O1018" s="207"/>
      <c r="P1018" s="207"/>
      <c r="Q1018" s="207"/>
    </row>
    <row r="1019" s="206" customFormat="1" spans="3:17">
      <c r="C1019" s="121"/>
      <c r="D1019" s="121"/>
      <c r="E1019" s="121"/>
      <c r="F1019" s="121"/>
      <c r="G1019" s="121"/>
      <c r="H1019" s="121"/>
      <c r="I1019" s="121"/>
      <c r="J1019" s="121"/>
      <c r="K1019" s="121"/>
      <c r="L1019" s="121"/>
      <c r="O1019" s="207"/>
      <c r="P1019" s="207"/>
      <c r="Q1019" s="207"/>
    </row>
    <row r="1020" s="206" customFormat="1" spans="3:17">
      <c r="C1020" s="121"/>
      <c r="D1020" s="121"/>
      <c r="E1020" s="121"/>
      <c r="F1020" s="121"/>
      <c r="G1020" s="121"/>
      <c r="H1020" s="121"/>
      <c r="I1020" s="121"/>
      <c r="J1020" s="121"/>
      <c r="K1020" s="121"/>
      <c r="L1020" s="121"/>
      <c r="O1020" s="207"/>
      <c r="P1020" s="207"/>
      <c r="Q1020" s="207"/>
    </row>
    <row r="1021" s="206" customFormat="1" spans="3:17">
      <c r="C1021" s="121"/>
      <c r="D1021" s="121"/>
      <c r="E1021" s="121"/>
      <c r="F1021" s="121"/>
      <c r="G1021" s="121"/>
      <c r="H1021" s="121"/>
      <c r="I1021" s="121"/>
      <c r="J1021" s="121"/>
      <c r="K1021" s="121"/>
      <c r="L1021" s="121"/>
      <c r="O1021" s="207"/>
      <c r="P1021" s="207"/>
      <c r="Q1021" s="207"/>
    </row>
    <row r="1022" s="206" customFormat="1" spans="3:17">
      <c r="C1022" s="121"/>
      <c r="D1022" s="121"/>
      <c r="E1022" s="121"/>
      <c r="F1022" s="121"/>
      <c r="G1022" s="121"/>
      <c r="H1022" s="121"/>
      <c r="I1022" s="121"/>
      <c r="J1022" s="121"/>
      <c r="K1022" s="121"/>
      <c r="L1022" s="121"/>
      <c r="O1022" s="207"/>
      <c r="P1022" s="207"/>
      <c r="Q1022" s="207"/>
    </row>
    <row r="1023" s="206" customFormat="1" spans="3:17">
      <c r="C1023" s="121"/>
      <c r="D1023" s="121"/>
      <c r="E1023" s="121"/>
      <c r="F1023" s="121"/>
      <c r="G1023" s="121"/>
      <c r="H1023" s="121"/>
      <c r="I1023" s="121"/>
      <c r="J1023" s="121"/>
      <c r="K1023" s="121"/>
      <c r="L1023" s="121"/>
      <c r="O1023" s="207"/>
      <c r="P1023" s="207"/>
      <c r="Q1023" s="207"/>
    </row>
    <row r="1024" s="206" customFormat="1" spans="3:17">
      <c r="C1024" s="121"/>
      <c r="D1024" s="121"/>
      <c r="E1024" s="121"/>
      <c r="F1024" s="121"/>
      <c r="G1024" s="121"/>
      <c r="H1024" s="121"/>
      <c r="I1024" s="121"/>
      <c r="J1024" s="121"/>
      <c r="K1024" s="121"/>
      <c r="L1024" s="121"/>
      <c r="O1024" s="207"/>
      <c r="P1024" s="207"/>
      <c r="Q1024" s="207"/>
    </row>
    <row r="1025" s="206" customFormat="1" spans="3:17">
      <c r="C1025" s="121"/>
      <c r="D1025" s="121"/>
      <c r="E1025" s="121"/>
      <c r="F1025" s="121"/>
      <c r="G1025" s="121"/>
      <c r="H1025" s="121"/>
      <c r="I1025" s="121"/>
      <c r="J1025" s="121"/>
      <c r="K1025" s="121"/>
      <c r="L1025" s="121"/>
      <c r="O1025" s="207"/>
      <c r="P1025" s="207"/>
      <c r="Q1025" s="207"/>
    </row>
    <row r="1026" s="206" customFormat="1" spans="3:17">
      <c r="C1026" s="121"/>
      <c r="D1026" s="121"/>
      <c r="E1026" s="121"/>
      <c r="F1026" s="121"/>
      <c r="G1026" s="121"/>
      <c r="H1026" s="121"/>
      <c r="I1026" s="121"/>
      <c r="J1026" s="121"/>
      <c r="K1026" s="121"/>
      <c r="L1026" s="121"/>
      <c r="O1026" s="207"/>
      <c r="P1026" s="207"/>
      <c r="Q1026" s="207"/>
    </row>
    <row r="1027" s="206" customFormat="1" spans="3:17">
      <c r="C1027" s="121"/>
      <c r="D1027" s="121"/>
      <c r="E1027" s="121"/>
      <c r="F1027" s="121"/>
      <c r="G1027" s="121"/>
      <c r="H1027" s="121"/>
      <c r="I1027" s="121"/>
      <c r="J1027" s="121"/>
      <c r="K1027" s="121"/>
      <c r="L1027" s="121"/>
      <c r="O1027" s="207"/>
      <c r="P1027" s="207"/>
      <c r="Q1027" s="207"/>
    </row>
    <row r="1028" s="206" customFormat="1" spans="3:17">
      <c r="C1028" s="121"/>
      <c r="D1028" s="121"/>
      <c r="E1028" s="121"/>
      <c r="F1028" s="121"/>
      <c r="G1028" s="121"/>
      <c r="H1028" s="121"/>
      <c r="I1028" s="121"/>
      <c r="J1028" s="121"/>
      <c r="K1028" s="121"/>
      <c r="L1028" s="121"/>
      <c r="O1028" s="207"/>
      <c r="P1028" s="207"/>
      <c r="Q1028" s="207"/>
    </row>
    <row r="1029" s="206" customFormat="1" spans="3:17">
      <c r="C1029" s="121"/>
      <c r="D1029" s="121"/>
      <c r="E1029" s="121"/>
      <c r="F1029" s="121"/>
      <c r="G1029" s="121"/>
      <c r="H1029" s="121"/>
      <c r="I1029" s="121"/>
      <c r="J1029" s="121"/>
      <c r="K1029" s="121"/>
      <c r="L1029" s="121"/>
      <c r="O1029" s="207"/>
      <c r="P1029" s="207"/>
      <c r="Q1029" s="207"/>
    </row>
    <row r="1030" s="206" customFormat="1" spans="3:17">
      <c r="C1030" s="121"/>
      <c r="D1030" s="121"/>
      <c r="E1030" s="121"/>
      <c r="F1030" s="121"/>
      <c r="G1030" s="121"/>
      <c r="H1030" s="121"/>
      <c r="I1030" s="121"/>
      <c r="J1030" s="121"/>
      <c r="K1030" s="121"/>
      <c r="L1030" s="121"/>
      <c r="O1030" s="207"/>
      <c r="P1030" s="207"/>
      <c r="Q1030" s="207"/>
    </row>
    <row r="1031" s="206" customFormat="1" spans="3:17">
      <c r="C1031" s="121"/>
      <c r="D1031" s="121"/>
      <c r="E1031" s="121"/>
      <c r="F1031" s="121"/>
      <c r="G1031" s="121"/>
      <c r="H1031" s="121"/>
      <c r="I1031" s="121"/>
      <c r="J1031" s="121"/>
      <c r="K1031" s="121"/>
      <c r="L1031" s="121"/>
      <c r="O1031" s="207"/>
      <c r="P1031" s="207"/>
      <c r="Q1031" s="207"/>
    </row>
    <row r="1032" s="206" customFormat="1" spans="3:17">
      <c r="C1032" s="121"/>
      <c r="D1032" s="121"/>
      <c r="E1032" s="121"/>
      <c r="F1032" s="121"/>
      <c r="G1032" s="121"/>
      <c r="H1032" s="121"/>
      <c r="I1032" s="121"/>
      <c r="J1032" s="121"/>
      <c r="K1032" s="121"/>
      <c r="L1032" s="121"/>
      <c r="O1032" s="207"/>
      <c r="P1032" s="207"/>
      <c r="Q1032" s="207"/>
    </row>
    <row r="1033" s="206" customFormat="1" spans="3:17">
      <c r="C1033" s="121"/>
      <c r="D1033" s="121"/>
      <c r="E1033" s="121"/>
      <c r="F1033" s="121"/>
      <c r="G1033" s="121"/>
      <c r="H1033" s="121"/>
      <c r="I1033" s="121"/>
      <c r="J1033" s="121"/>
      <c r="K1033" s="121"/>
      <c r="L1033" s="121"/>
      <c r="O1033" s="207"/>
      <c r="P1033" s="207"/>
      <c r="Q1033" s="207"/>
    </row>
    <row r="1034" s="206" customFormat="1" spans="3:17">
      <c r="C1034" s="121"/>
      <c r="D1034" s="121"/>
      <c r="E1034" s="121"/>
      <c r="F1034" s="121"/>
      <c r="G1034" s="121"/>
      <c r="H1034" s="121"/>
      <c r="I1034" s="121"/>
      <c r="J1034" s="121"/>
      <c r="K1034" s="121"/>
      <c r="L1034" s="121"/>
      <c r="O1034" s="207"/>
      <c r="P1034" s="207"/>
      <c r="Q1034" s="207"/>
    </row>
    <row r="1035" s="206" customFormat="1" spans="3:17">
      <c r="C1035" s="121"/>
      <c r="D1035" s="121"/>
      <c r="E1035" s="121"/>
      <c r="F1035" s="121"/>
      <c r="G1035" s="121"/>
      <c r="H1035" s="121"/>
      <c r="I1035" s="121"/>
      <c r="J1035" s="121"/>
      <c r="K1035" s="121"/>
      <c r="L1035" s="121"/>
      <c r="O1035" s="207"/>
      <c r="P1035" s="207"/>
      <c r="Q1035" s="207"/>
    </row>
    <row r="1036" s="206" customFormat="1" spans="3:17">
      <c r="C1036" s="121"/>
      <c r="D1036" s="121"/>
      <c r="E1036" s="121"/>
      <c r="F1036" s="121"/>
      <c r="G1036" s="121"/>
      <c r="H1036" s="121"/>
      <c r="I1036" s="121"/>
      <c r="J1036" s="121"/>
      <c r="K1036" s="121"/>
      <c r="L1036" s="121"/>
      <c r="O1036" s="207"/>
      <c r="P1036" s="207"/>
      <c r="Q1036" s="207"/>
    </row>
    <row r="1037" s="206" customFormat="1" spans="3:17">
      <c r="C1037" s="121"/>
      <c r="D1037" s="121"/>
      <c r="E1037" s="121"/>
      <c r="F1037" s="121"/>
      <c r="G1037" s="121"/>
      <c r="H1037" s="121"/>
      <c r="I1037" s="121"/>
      <c r="J1037" s="121"/>
      <c r="K1037" s="121"/>
      <c r="L1037" s="121"/>
      <c r="O1037" s="207"/>
      <c r="P1037" s="207"/>
      <c r="Q1037" s="207"/>
    </row>
    <row r="1038" s="206" customFormat="1" spans="3:17">
      <c r="C1038" s="121"/>
      <c r="D1038" s="121"/>
      <c r="E1038" s="121"/>
      <c r="F1038" s="121"/>
      <c r="G1038" s="121"/>
      <c r="H1038" s="121"/>
      <c r="I1038" s="121"/>
      <c r="J1038" s="121"/>
      <c r="K1038" s="121"/>
      <c r="L1038" s="121"/>
      <c r="O1038" s="207"/>
      <c r="P1038" s="207"/>
      <c r="Q1038" s="207"/>
    </row>
    <row r="1039" s="206" customFormat="1" spans="3:17">
      <c r="C1039" s="121"/>
      <c r="D1039" s="121"/>
      <c r="E1039" s="121"/>
      <c r="F1039" s="121"/>
      <c r="G1039" s="121"/>
      <c r="H1039" s="121"/>
      <c r="I1039" s="121"/>
      <c r="J1039" s="121"/>
      <c r="K1039" s="121"/>
      <c r="L1039" s="121"/>
      <c r="O1039" s="207"/>
      <c r="P1039" s="207"/>
      <c r="Q1039" s="207"/>
    </row>
    <row r="1040" s="206" customFormat="1" spans="3:17">
      <c r="C1040" s="121"/>
      <c r="D1040" s="121"/>
      <c r="E1040" s="121"/>
      <c r="F1040" s="121"/>
      <c r="G1040" s="121"/>
      <c r="H1040" s="121"/>
      <c r="I1040" s="121"/>
      <c r="J1040" s="121"/>
      <c r="K1040" s="121"/>
      <c r="L1040" s="121"/>
      <c r="O1040" s="207"/>
      <c r="P1040" s="207"/>
      <c r="Q1040" s="207"/>
    </row>
    <row r="1041" s="206" customFormat="1" spans="3:17">
      <c r="C1041" s="121"/>
      <c r="D1041" s="121"/>
      <c r="E1041" s="121"/>
      <c r="F1041" s="121"/>
      <c r="G1041" s="121"/>
      <c r="H1041" s="121"/>
      <c r="I1041" s="121"/>
      <c r="J1041" s="121"/>
      <c r="K1041" s="121"/>
      <c r="L1041" s="121"/>
      <c r="O1041" s="207"/>
      <c r="P1041" s="207"/>
      <c r="Q1041" s="207"/>
    </row>
    <row r="1042" s="206" customFormat="1" spans="3:17">
      <c r="C1042" s="121"/>
      <c r="D1042" s="121"/>
      <c r="E1042" s="121"/>
      <c r="F1042" s="121"/>
      <c r="G1042" s="121"/>
      <c r="H1042" s="121"/>
      <c r="I1042" s="121"/>
      <c r="J1042" s="121"/>
      <c r="K1042" s="121"/>
      <c r="L1042" s="121"/>
      <c r="O1042" s="207"/>
      <c r="P1042" s="207"/>
      <c r="Q1042" s="207"/>
    </row>
    <row r="1043" s="206" customFormat="1" spans="3:17">
      <c r="C1043" s="121"/>
      <c r="D1043" s="121"/>
      <c r="E1043" s="121"/>
      <c r="F1043" s="121"/>
      <c r="G1043" s="121"/>
      <c r="H1043" s="121"/>
      <c r="I1043" s="121"/>
      <c r="J1043" s="121"/>
      <c r="K1043" s="121"/>
      <c r="L1043" s="121"/>
      <c r="O1043" s="207"/>
      <c r="P1043" s="207"/>
      <c r="Q1043" s="207"/>
    </row>
    <row r="1044" s="206" customFormat="1" spans="3:17">
      <c r="C1044" s="121"/>
      <c r="D1044" s="121"/>
      <c r="E1044" s="121"/>
      <c r="F1044" s="121"/>
      <c r="G1044" s="121"/>
      <c r="H1044" s="121"/>
      <c r="I1044" s="121"/>
      <c r="J1044" s="121"/>
      <c r="K1044" s="121"/>
      <c r="L1044" s="121"/>
      <c r="O1044" s="207"/>
      <c r="P1044" s="207"/>
      <c r="Q1044" s="207"/>
    </row>
    <row r="1045" s="206" customFormat="1" spans="3:17">
      <c r="C1045" s="121"/>
      <c r="D1045" s="121"/>
      <c r="E1045" s="121"/>
      <c r="F1045" s="121"/>
      <c r="G1045" s="121"/>
      <c r="H1045" s="121"/>
      <c r="I1045" s="121"/>
      <c r="J1045" s="121"/>
      <c r="K1045" s="121"/>
      <c r="L1045" s="121"/>
      <c r="O1045" s="207"/>
      <c r="P1045" s="207"/>
      <c r="Q1045" s="207"/>
    </row>
    <row r="1046" s="206" customFormat="1" spans="3:17">
      <c r="C1046" s="121"/>
      <c r="D1046" s="121"/>
      <c r="E1046" s="121"/>
      <c r="F1046" s="121"/>
      <c r="G1046" s="121"/>
      <c r="H1046" s="121"/>
      <c r="I1046" s="121"/>
      <c r="J1046" s="121"/>
      <c r="K1046" s="121"/>
      <c r="L1046" s="121"/>
      <c r="O1046" s="207"/>
      <c r="P1046" s="207"/>
      <c r="Q1046" s="207"/>
    </row>
    <row r="1047" s="206" customFormat="1" spans="3:17">
      <c r="C1047" s="121"/>
      <c r="D1047" s="121"/>
      <c r="E1047" s="121"/>
      <c r="F1047" s="121"/>
      <c r="G1047" s="121"/>
      <c r="H1047" s="121"/>
      <c r="I1047" s="121"/>
      <c r="J1047" s="121"/>
      <c r="K1047" s="121"/>
      <c r="L1047" s="121"/>
      <c r="O1047" s="207"/>
      <c r="P1047" s="207"/>
      <c r="Q1047" s="207"/>
    </row>
    <row r="1048" s="206" customFormat="1" spans="3:17">
      <c r="C1048" s="121"/>
      <c r="D1048" s="121"/>
      <c r="E1048" s="121"/>
      <c r="F1048" s="121"/>
      <c r="G1048" s="121"/>
      <c r="H1048" s="121"/>
      <c r="I1048" s="121"/>
      <c r="J1048" s="121"/>
      <c r="K1048" s="121"/>
      <c r="L1048" s="121"/>
      <c r="O1048" s="207"/>
      <c r="P1048" s="207"/>
      <c r="Q1048" s="207"/>
    </row>
    <row r="1049" s="206" customFormat="1" spans="3:17">
      <c r="C1049" s="121"/>
      <c r="D1049" s="121"/>
      <c r="E1049" s="121"/>
      <c r="F1049" s="121"/>
      <c r="G1049" s="121"/>
      <c r="H1049" s="121"/>
      <c r="I1049" s="121"/>
      <c r="J1049" s="121"/>
      <c r="K1049" s="121"/>
      <c r="L1049" s="121"/>
      <c r="O1049" s="207"/>
      <c r="P1049" s="207"/>
      <c r="Q1049" s="207"/>
    </row>
    <row r="1050" s="206" customFormat="1" spans="3:17">
      <c r="C1050" s="121"/>
      <c r="D1050" s="121"/>
      <c r="E1050" s="121"/>
      <c r="F1050" s="121"/>
      <c r="G1050" s="121"/>
      <c r="H1050" s="121"/>
      <c r="I1050" s="121"/>
      <c r="J1050" s="121"/>
      <c r="K1050" s="121"/>
      <c r="L1050" s="121"/>
      <c r="O1050" s="207"/>
      <c r="P1050" s="207"/>
      <c r="Q1050" s="207"/>
    </row>
    <row r="1051" s="206" customFormat="1" spans="3:17">
      <c r="C1051" s="121"/>
      <c r="D1051" s="121"/>
      <c r="E1051" s="121"/>
      <c r="F1051" s="121"/>
      <c r="G1051" s="121"/>
      <c r="H1051" s="121"/>
      <c r="I1051" s="121"/>
      <c r="J1051" s="121"/>
      <c r="K1051" s="121"/>
      <c r="L1051" s="121"/>
      <c r="O1051" s="207"/>
      <c r="P1051" s="207"/>
      <c r="Q1051" s="207"/>
    </row>
    <row r="1052" s="206" customFormat="1" spans="3:17">
      <c r="C1052" s="121"/>
      <c r="D1052" s="121"/>
      <c r="E1052" s="121"/>
      <c r="F1052" s="121"/>
      <c r="G1052" s="121"/>
      <c r="H1052" s="121"/>
      <c r="I1052" s="121"/>
      <c r="J1052" s="121"/>
      <c r="K1052" s="121"/>
      <c r="L1052" s="121"/>
      <c r="O1052" s="207"/>
      <c r="P1052" s="207"/>
      <c r="Q1052" s="207"/>
    </row>
    <row r="1053" s="206" customFormat="1" spans="3:17">
      <c r="C1053" s="121"/>
      <c r="D1053" s="121"/>
      <c r="E1053" s="121"/>
      <c r="F1053" s="121"/>
      <c r="G1053" s="121"/>
      <c r="H1053" s="121"/>
      <c r="I1053" s="121"/>
      <c r="J1053" s="121"/>
      <c r="K1053" s="121"/>
      <c r="L1053" s="121"/>
      <c r="O1053" s="207"/>
      <c r="P1053" s="207"/>
      <c r="Q1053" s="207"/>
    </row>
    <row r="1054" s="206" customFormat="1" spans="3:17">
      <c r="C1054" s="121"/>
      <c r="D1054" s="121"/>
      <c r="E1054" s="121"/>
      <c r="F1054" s="121"/>
      <c r="G1054" s="121"/>
      <c r="H1054" s="121"/>
      <c r="I1054" s="121"/>
      <c r="J1054" s="121"/>
      <c r="K1054" s="121"/>
      <c r="L1054" s="121"/>
      <c r="O1054" s="207"/>
      <c r="P1054" s="207"/>
      <c r="Q1054" s="207"/>
    </row>
    <row r="1055" s="206" customFormat="1" spans="3:17">
      <c r="C1055" s="121"/>
      <c r="D1055" s="121"/>
      <c r="E1055" s="121"/>
      <c r="F1055" s="121"/>
      <c r="G1055" s="121"/>
      <c r="H1055" s="121"/>
      <c r="I1055" s="121"/>
      <c r="J1055" s="121"/>
      <c r="K1055" s="121"/>
      <c r="L1055" s="121"/>
      <c r="O1055" s="207"/>
      <c r="P1055" s="207"/>
      <c r="Q1055" s="207"/>
    </row>
    <row r="1056" s="206" customFormat="1" spans="3:17">
      <c r="C1056" s="121"/>
      <c r="D1056" s="121"/>
      <c r="E1056" s="121"/>
      <c r="F1056" s="121"/>
      <c r="G1056" s="121"/>
      <c r="H1056" s="121"/>
      <c r="I1056" s="121"/>
      <c r="J1056" s="121"/>
      <c r="K1056" s="121"/>
      <c r="L1056" s="121"/>
      <c r="O1056" s="207"/>
      <c r="P1056" s="207"/>
      <c r="Q1056" s="207"/>
    </row>
    <row r="1057" s="206" customFormat="1" spans="3:17">
      <c r="C1057" s="121"/>
      <c r="D1057" s="121"/>
      <c r="E1057" s="121"/>
      <c r="F1057" s="121"/>
      <c r="G1057" s="121"/>
      <c r="H1057" s="121"/>
      <c r="I1057" s="121"/>
      <c r="J1057" s="121"/>
      <c r="K1057" s="121"/>
      <c r="L1057" s="121"/>
      <c r="O1057" s="207"/>
      <c r="P1057" s="207"/>
      <c r="Q1057" s="207"/>
    </row>
    <row r="1058" s="206" customFormat="1" spans="3:17">
      <c r="C1058" s="121"/>
      <c r="D1058" s="121"/>
      <c r="E1058" s="121"/>
      <c r="F1058" s="121"/>
      <c r="G1058" s="121"/>
      <c r="H1058" s="121"/>
      <c r="I1058" s="121"/>
      <c r="J1058" s="121"/>
      <c r="K1058" s="121"/>
      <c r="L1058" s="121"/>
      <c r="O1058" s="207"/>
      <c r="P1058" s="207"/>
      <c r="Q1058" s="207"/>
    </row>
    <row r="1059" s="206" customFormat="1" spans="3:17">
      <c r="C1059" s="121"/>
      <c r="D1059" s="121"/>
      <c r="E1059" s="121"/>
      <c r="F1059" s="121"/>
      <c r="G1059" s="121"/>
      <c r="H1059" s="121"/>
      <c r="I1059" s="121"/>
      <c r="J1059" s="121"/>
      <c r="K1059" s="121"/>
      <c r="L1059" s="121"/>
      <c r="O1059" s="207"/>
      <c r="P1059" s="207"/>
      <c r="Q1059" s="207"/>
    </row>
    <row r="1060" s="206" customFormat="1" spans="3:17">
      <c r="C1060" s="121"/>
      <c r="D1060" s="121"/>
      <c r="E1060" s="121"/>
      <c r="F1060" s="121"/>
      <c r="G1060" s="121"/>
      <c r="H1060" s="121"/>
      <c r="I1060" s="121"/>
      <c r="J1060" s="121"/>
      <c r="K1060" s="121"/>
      <c r="L1060" s="121"/>
      <c r="O1060" s="207"/>
      <c r="P1060" s="207"/>
      <c r="Q1060" s="207"/>
    </row>
    <row r="1061" s="206" customFormat="1" spans="3:17">
      <c r="C1061" s="121"/>
      <c r="D1061" s="121"/>
      <c r="E1061" s="121"/>
      <c r="F1061" s="121"/>
      <c r="G1061" s="121"/>
      <c r="H1061" s="121"/>
      <c r="I1061" s="121"/>
      <c r="J1061" s="121"/>
      <c r="K1061" s="121"/>
      <c r="L1061" s="121"/>
      <c r="O1061" s="207"/>
      <c r="P1061" s="207"/>
      <c r="Q1061" s="207"/>
    </row>
    <row r="1062" s="206" customFormat="1" spans="3:17">
      <c r="C1062" s="121"/>
      <c r="D1062" s="121"/>
      <c r="E1062" s="121"/>
      <c r="F1062" s="121"/>
      <c r="G1062" s="121"/>
      <c r="H1062" s="121"/>
      <c r="I1062" s="121"/>
      <c r="J1062" s="121"/>
      <c r="K1062" s="121"/>
      <c r="L1062" s="121"/>
      <c r="O1062" s="207"/>
      <c r="P1062" s="207"/>
      <c r="Q1062" s="207"/>
    </row>
    <row r="1063" s="206" customFormat="1" spans="3:17">
      <c r="C1063" s="121"/>
      <c r="D1063" s="121"/>
      <c r="E1063" s="121"/>
      <c r="F1063" s="121"/>
      <c r="G1063" s="121"/>
      <c r="H1063" s="121"/>
      <c r="I1063" s="121"/>
      <c r="J1063" s="121"/>
      <c r="K1063" s="121"/>
      <c r="L1063" s="121"/>
      <c r="O1063" s="207"/>
      <c r="P1063" s="207"/>
      <c r="Q1063" s="207"/>
    </row>
    <row r="1064" s="206" customFormat="1" spans="3:17">
      <c r="C1064" s="121"/>
      <c r="D1064" s="121"/>
      <c r="E1064" s="121"/>
      <c r="F1064" s="121"/>
      <c r="G1064" s="121"/>
      <c r="H1064" s="121"/>
      <c r="I1064" s="121"/>
      <c r="J1064" s="121"/>
      <c r="K1064" s="121"/>
      <c r="L1064" s="121"/>
      <c r="O1064" s="207"/>
      <c r="P1064" s="207"/>
      <c r="Q1064" s="207"/>
    </row>
    <row r="1065" s="206" customFormat="1" spans="3:17">
      <c r="C1065" s="121"/>
      <c r="D1065" s="121"/>
      <c r="E1065" s="121"/>
      <c r="F1065" s="121"/>
      <c r="G1065" s="121"/>
      <c r="H1065" s="121"/>
      <c r="I1065" s="121"/>
      <c r="J1065" s="121"/>
      <c r="K1065" s="121"/>
      <c r="L1065" s="121"/>
      <c r="O1065" s="207"/>
      <c r="P1065" s="207"/>
      <c r="Q1065" s="207"/>
    </row>
    <row r="1066" s="206" customFormat="1" spans="3:17">
      <c r="C1066" s="121"/>
      <c r="D1066" s="121"/>
      <c r="E1066" s="121"/>
      <c r="F1066" s="121"/>
      <c r="G1066" s="121"/>
      <c r="H1066" s="121"/>
      <c r="I1066" s="121"/>
      <c r="J1066" s="121"/>
      <c r="K1066" s="121"/>
      <c r="L1066" s="121"/>
      <c r="O1066" s="207"/>
      <c r="P1066" s="207"/>
      <c r="Q1066" s="207"/>
    </row>
    <row r="1067" s="206" customFormat="1" spans="3:17">
      <c r="C1067" s="121"/>
      <c r="D1067" s="121"/>
      <c r="E1067" s="121"/>
      <c r="F1067" s="121"/>
      <c r="G1067" s="121"/>
      <c r="H1067" s="121"/>
      <c r="I1067" s="121"/>
      <c r="J1067" s="121"/>
      <c r="K1067" s="121"/>
      <c r="L1067" s="121"/>
      <c r="O1067" s="207"/>
      <c r="P1067" s="207"/>
      <c r="Q1067" s="207"/>
    </row>
    <row r="1068" s="206" customFormat="1" spans="3:17">
      <c r="C1068" s="121"/>
      <c r="D1068" s="121"/>
      <c r="E1068" s="121"/>
      <c r="F1068" s="121"/>
      <c r="G1068" s="121"/>
      <c r="H1068" s="121"/>
      <c r="I1068" s="121"/>
      <c r="J1068" s="121"/>
      <c r="K1068" s="121"/>
      <c r="L1068" s="121"/>
      <c r="O1068" s="207"/>
      <c r="P1068" s="207"/>
      <c r="Q1068" s="207"/>
    </row>
    <row r="1069" s="206" customFormat="1" spans="3:17">
      <c r="C1069" s="121"/>
      <c r="D1069" s="121"/>
      <c r="E1069" s="121"/>
      <c r="F1069" s="121"/>
      <c r="G1069" s="121"/>
      <c r="H1069" s="121"/>
      <c r="I1069" s="121"/>
      <c r="J1069" s="121"/>
      <c r="K1069" s="121"/>
      <c r="L1069" s="121"/>
      <c r="O1069" s="207"/>
      <c r="P1069" s="207"/>
      <c r="Q1069" s="207"/>
    </row>
    <row r="1070" s="206" customFormat="1" spans="3:17">
      <c r="C1070" s="121"/>
      <c r="D1070" s="121"/>
      <c r="E1070" s="121"/>
      <c r="F1070" s="121"/>
      <c r="G1070" s="121"/>
      <c r="H1070" s="121"/>
      <c r="I1070" s="121"/>
      <c r="J1070" s="121"/>
      <c r="K1070" s="121"/>
      <c r="L1070" s="121"/>
      <c r="O1070" s="207"/>
      <c r="P1070" s="207"/>
      <c r="Q1070" s="207"/>
    </row>
    <row r="1071" s="206" customFormat="1" spans="3:17">
      <c r="C1071" s="121"/>
      <c r="D1071" s="121"/>
      <c r="E1071" s="121"/>
      <c r="F1071" s="121"/>
      <c r="G1071" s="121"/>
      <c r="H1071" s="121"/>
      <c r="I1071" s="121"/>
      <c r="J1071" s="121"/>
      <c r="K1071" s="121"/>
      <c r="L1071" s="121"/>
      <c r="O1071" s="207"/>
      <c r="P1071" s="207"/>
      <c r="Q1071" s="207"/>
    </row>
    <row r="1072" s="206" customFormat="1" spans="3:17">
      <c r="C1072" s="121"/>
      <c r="D1072" s="121"/>
      <c r="E1072" s="121"/>
      <c r="F1072" s="121"/>
      <c r="G1072" s="121"/>
      <c r="H1072" s="121"/>
      <c r="I1072" s="121"/>
      <c r="J1072" s="121"/>
      <c r="K1072" s="121"/>
      <c r="L1072" s="121"/>
      <c r="O1072" s="207"/>
      <c r="P1072" s="207"/>
      <c r="Q1072" s="207"/>
    </row>
    <row r="1073" s="206" customFormat="1" spans="3:17">
      <c r="C1073" s="121"/>
      <c r="D1073" s="121"/>
      <c r="E1073" s="121"/>
      <c r="F1073" s="121"/>
      <c r="G1073" s="121"/>
      <c r="H1073" s="121"/>
      <c r="I1073" s="121"/>
      <c r="J1073" s="121"/>
      <c r="K1073" s="121"/>
      <c r="L1073" s="121"/>
      <c r="O1073" s="207"/>
      <c r="P1073" s="207"/>
      <c r="Q1073" s="207"/>
    </row>
    <row r="1074" s="206" customFormat="1" spans="3:17">
      <c r="C1074" s="121"/>
      <c r="D1074" s="121"/>
      <c r="E1074" s="121"/>
      <c r="F1074" s="121"/>
      <c r="G1074" s="121"/>
      <c r="H1074" s="121"/>
      <c r="I1074" s="121"/>
      <c r="J1074" s="121"/>
      <c r="K1074" s="121"/>
      <c r="L1074" s="121"/>
      <c r="O1074" s="207"/>
      <c r="P1074" s="207"/>
      <c r="Q1074" s="207"/>
    </row>
    <row r="1075" s="206" customFormat="1" spans="3:17">
      <c r="C1075" s="121"/>
      <c r="D1075" s="121"/>
      <c r="E1075" s="121"/>
      <c r="F1075" s="121"/>
      <c r="G1075" s="121"/>
      <c r="H1075" s="121"/>
      <c r="I1075" s="121"/>
      <c r="J1075" s="121"/>
      <c r="K1075" s="121"/>
      <c r="L1075" s="121"/>
      <c r="O1075" s="207"/>
      <c r="P1075" s="207"/>
      <c r="Q1075" s="207"/>
    </row>
    <row r="1076" s="206" customFormat="1" spans="3:17">
      <c r="C1076" s="121"/>
      <c r="D1076" s="121"/>
      <c r="E1076" s="121"/>
      <c r="F1076" s="121"/>
      <c r="G1076" s="121"/>
      <c r="H1076" s="121"/>
      <c r="I1076" s="121"/>
      <c r="J1076" s="121"/>
      <c r="K1076" s="121"/>
      <c r="L1076" s="121"/>
      <c r="O1076" s="207"/>
      <c r="P1076" s="207"/>
      <c r="Q1076" s="207"/>
    </row>
    <row r="1077" s="206" customFormat="1" spans="3:17">
      <c r="C1077" s="121"/>
      <c r="D1077" s="121"/>
      <c r="E1077" s="121"/>
      <c r="F1077" s="121"/>
      <c r="G1077" s="121"/>
      <c r="H1077" s="121"/>
      <c r="I1077" s="121"/>
      <c r="J1077" s="121"/>
      <c r="K1077" s="121"/>
      <c r="L1077" s="121"/>
      <c r="O1077" s="207"/>
      <c r="P1077" s="207"/>
      <c r="Q1077" s="207"/>
    </row>
    <row r="1078" s="206" customFormat="1" spans="3:17">
      <c r="C1078" s="121"/>
      <c r="D1078" s="121"/>
      <c r="E1078" s="121"/>
      <c r="F1078" s="121"/>
      <c r="G1078" s="121"/>
      <c r="H1078" s="121"/>
      <c r="I1078" s="121"/>
      <c r="J1078" s="121"/>
      <c r="K1078" s="121"/>
      <c r="L1078" s="121"/>
      <c r="O1078" s="207"/>
      <c r="P1078" s="207"/>
      <c r="Q1078" s="207"/>
    </row>
    <row r="1079" s="206" customFormat="1" spans="3:17">
      <c r="C1079" s="121"/>
      <c r="D1079" s="121"/>
      <c r="E1079" s="121"/>
      <c r="F1079" s="121"/>
      <c r="G1079" s="121"/>
      <c r="H1079" s="121"/>
      <c r="I1079" s="121"/>
      <c r="J1079" s="121"/>
      <c r="K1079" s="121"/>
      <c r="L1079" s="121"/>
      <c r="O1079" s="207"/>
      <c r="P1079" s="207"/>
      <c r="Q1079" s="207"/>
    </row>
    <row r="1080" s="206" customFormat="1" spans="3:17">
      <c r="C1080" s="121"/>
      <c r="D1080" s="121"/>
      <c r="E1080" s="121"/>
      <c r="F1080" s="121"/>
      <c r="G1080" s="121"/>
      <c r="H1080" s="121"/>
      <c r="I1080" s="121"/>
      <c r="J1080" s="121"/>
      <c r="K1080" s="121"/>
      <c r="L1080" s="121"/>
      <c r="O1080" s="207"/>
      <c r="P1080" s="207"/>
      <c r="Q1080" s="207"/>
    </row>
    <row r="1081" s="206" customFormat="1" spans="3:17">
      <c r="C1081" s="121"/>
      <c r="D1081" s="121"/>
      <c r="E1081" s="121"/>
      <c r="F1081" s="121"/>
      <c r="G1081" s="121"/>
      <c r="H1081" s="121"/>
      <c r="I1081" s="121"/>
      <c r="J1081" s="121"/>
      <c r="K1081" s="121"/>
      <c r="L1081" s="121"/>
      <c r="O1081" s="207"/>
      <c r="P1081" s="207"/>
      <c r="Q1081" s="207"/>
    </row>
    <row r="1082" s="206" customFormat="1" spans="3:17">
      <c r="C1082" s="121"/>
      <c r="D1082" s="121"/>
      <c r="E1082" s="121"/>
      <c r="F1082" s="121"/>
      <c r="G1082" s="121"/>
      <c r="H1082" s="121"/>
      <c r="I1082" s="121"/>
      <c r="J1082" s="121"/>
      <c r="K1082" s="121"/>
      <c r="L1082" s="121"/>
      <c r="O1082" s="207"/>
      <c r="P1082" s="207"/>
      <c r="Q1082" s="207"/>
    </row>
    <row r="1083" s="206" customFormat="1" spans="3:17">
      <c r="C1083" s="121"/>
      <c r="D1083" s="121"/>
      <c r="E1083" s="121"/>
      <c r="F1083" s="121"/>
      <c r="G1083" s="121"/>
      <c r="H1083" s="121"/>
      <c r="I1083" s="121"/>
      <c r="J1083" s="121"/>
      <c r="K1083" s="121"/>
      <c r="L1083" s="121"/>
      <c r="O1083" s="207"/>
      <c r="P1083" s="207"/>
      <c r="Q1083" s="207"/>
    </row>
    <row r="1084" s="206" customFormat="1" spans="3:17">
      <c r="C1084" s="121"/>
      <c r="D1084" s="121"/>
      <c r="E1084" s="121"/>
      <c r="F1084" s="121"/>
      <c r="G1084" s="121"/>
      <c r="H1084" s="121"/>
      <c r="I1084" s="121"/>
      <c r="J1084" s="121"/>
      <c r="K1084" s="121"/>
      <c r="L1084" s="121"/>
      <c r="O1084" s="207"/>
      <c r="P1084" s="207"/>
      <c r="Q1084" s="207"/>
    </row>
    <row r="1085" s="206" customFormat="1" spans="3:17">
      <c r="C1085" s="121"/>
      <c r="D1085" s="121"/>
      <c r="E1085" s="121"/>
      <c r="F1085" s="121"/>
      <c r="G1085" s="121"/>
      <c r="H1085" s="121"/>
      <c r="I1085" s="121"/>
      <c r="J1085" s="121"/>
      <c r="K1085" s="121"/>
      <c r="L1085" s="121"/>
      <c r="O1085" s="207"/>
      <c r="P1085" s="207"/>
      <c r="Q1085" s="207"/>
    </row>
    <row r="1086" s="206" customFormat="1" spans="3:17">
      <c r="C1086" s="121"/>
      <c r="D1086" s="121"/>
      <c r="E1086" s="121"/>
      <c r="F1086" s="121"/>
      <c r="G1086" s="121"/>
      <c r="H1086" s="121"/>
      <c r="I1086" s="121"/>
      <c r="J1086" s="121"/>
      <c r="K1086" s="121"/>
      <c r="L1086" s="121"/>
      <c r="O1086" s="207"/>
      <c r="P1086" s="207"/>
      <c r="Q1086" s="207"/>
    </row>
    <row r="1087" s="206" customFormat="1" spans="3:17">
      <c r="C1087" s="121"/>
      <c r="D1087" s="121"/>
      <c r="E1087" s="121"/>
      <c r="F1087" s="121"/>
      <c r="G1087" s="121"/>
      <c r="H1087" s="121"/>
      <c r="I1087" s="121"/>
      <c r="J1087" s="121"/>
      <c r="K1087" s="121"/>
      <c r="L1087" s="121"/>
      <c r="O1087" s="207"/>
      <c r="P1087" s="207"/>
      <c r="Q1087" s="207"/>
    </row>
    <row r="1088" s="206" customFormat="1" spans="3:17">
      <c r="C1088" s="121"/>
      <c r="D1088" s="121"/>
      <c r="E1088" s="121"/>
      <c r="F1088" s="121"/>
      <c r="G1088" s="121"/>
      <c r="H1088" s="121"/>
      <c r="I1088" s="121"/>
      <c r="J1088" s="121"/>
      <c r="K1088" s="121"/>
      <c r="L1088" s="121"/>
      <c r="O1088" s="207"/>
      <c r="P1088" s="207"/>
      <c r="Q1088" s="207"/>
    </row>
    <row r="1089" s="206" customFormat="1" spans="3:17">
      <c r="C1089" s="121"/>
      <c r="D1089" s="121"/>
      <c r="E1089" s="121"/>
      <c r="F1089" s="121"/>
      <c r="G1089" s="121"/>
      <c r="H1089" s="121"/>
      <c r="I1089" s="121"/>
      <c r="J1089" s="121"/>
      <c r="K1089" s="121"/>
      <c r="L1089" s="121"/>
      <c r="O1089" s="207"/>
      <c r="P1089" s="207"/>
      <c r="Q1089" s="207"/>
    </row>
    <row r="1090" s="206" customFormat="1" spans="3:17">
      <c r="C1090" s="121"/>
      <c r="D1090" s="121"/>
      <c r="E1090" s="121"/>
      <c r="F1090" s="121"/>
      <c r="G1090" s="121"/>
      <c r="H1090" s="121"/>
      <c r="I1090" s="121"/>
      <c r="J1090" s="121"/>
      <c r="K1090" s="121"/>
      <c r="L1090" s="121"/>
      <c r="O1090" s="207"/>
      <c r="P1090" s="207"/>
      <c r="Q1090" s="207"/>
    </row>
    <row r="1091" s="206" customFormat="1" spans="3:17">
      <c r="C1091" s="121"/>
      <c r="D1091" s="121"/>
      <c r="E1091" s="121"/>
      <c r="F1091" s="121"/>
      <c r="G1091" s="121"/>
      <c r="H1091" s="121"/>
      <c r="I1091" s="121"/>
      <c r="J1091" s="121"/>
      <c r="K1091" s="121"/>
      <c r="L1091" s="121"/>
      <c r="O1091" s="207"/>
      <c r="P1091" s="207"/>
      <c r="Q1091" s="207"/>
    </row>
    <row r="1092" s="206" customFormat="1" spans="3:17">
      <c r="C1092" s="121"/>
      <c r="D1092" s="121"/>
      <c r="E1092" s="121"/>
      <c r="F1092" s="121"/>
      <c r="G1092" s="121"/>
      <c r="H1092" s="121"/>
      <c r="I1092" s="121"/>
      <c r="J1092" s="121"/>
      <c r="K1092" s="121"/>
      <c r="L1092" s="121"/>
      <c r="O1092" s="207"/>
      <c r="P1092" s="207"/>
      <c r="Q1092" s="207"/>
    </row>
    <row r="1093" s="206" customFormat="1" spans="3:17">
      <c r="C1093" s="121"/>
      <c r="D1093" s="121"/>
      <c r="E1093" s="121"/>
      <c r="F1093" s="121"/>
      <c r="G1093" s="121"/>
      <c r="H1093" s="121"/>
      <c r="I1093" s="121"/>
      <c r="J1093" s="121"/>
      <c r="K1093" s="121"/>
      <c r="L1093" s="121"/>
      <c r="O1093" s="207"/>
      <c r="P1093" s="207"/>
      <c r="Q1093" s="207"/>
    </row>
    <row r="1094" s="206" customFormat="1" spans="3:17">
      <c r="C1094" s="121"/>
      <c r="D1094" s="121"/>
      <c r="E1094" s="121"/>
      <c r="F1094" s="121"/>
      <c r="G1094" s="121"/>
      <c r="H1094" s="121"/>
      <c r="I1094" s="121"/>
      <c r="J1094" s="121"/>
      <c r="K1094" s="121"/>
      <c r="L1094" s="121"/>
      <c r="O1094" s="207"/>
      <c r="P1094" s="207"/>
      <c r="Q1094" s="207"/>
    </row>
    <row r="1095" s="206" customFormat="1" spans="3:17">
      <c r="C1095" s="121"/>
      <c r="D1095" s="121"/>
      <c r="E1095" s="121"/>
      <c r="F1095" s="121"/>
      <c r="G1095" s="121"/>
      <c r="H1095" s="121"/>
      <c r="I1095" s="121"/>
      <c r="J1095" s="121"/>
      <c r="K1095" s="121"/>
      <c r="L1095" s="121"/>
      <c r="O1095" s="207"/>
      <c r="P1095" s="207"/>
      <c r="Q1095" s="207"/>
    </row>
    <row r="1096" s="206" customFormat="1" spans="3:17">
      <c r="C1096" s="121"/>
      <c r="D1096" s="121"/>
      <c r="E1096" s="121"/>
      <c r="F1096" s="121"/>
      <c r="G1096" s="121"/>
      <c r="H1096" s="121"/>
      <c r="I1096" s="121"/>
      <c r="J1096" s="121"/>
      <c r="K1096" s="121"/>
      <c r="L1096" s="121"/>
      <c r="O1096" s="207"/>
      <c r="P1096" s="207"/>
      <c r="Q1096" s="207"/>
    </row>
    <row r="1097" s="206" customFormat="1" spans="3:17">
      <c r="C1097" s="121"/>
      <c r="D1097" s="121"/>
      <c r="E1097" s="121"/>
      <c r="F1097" s="121"/>
      <c r="G1097" s="121"/>
      <c r="H1097" s="121"/>
      <c r="I1097" s="121"/>
      <c r="J1097" s="121"/>
      <c r="K1097" s="121"/>
      <c r="L1097" s="121"/>
      <c r="O1097" s="207"/>
      <c r="P1097" s="207"/>
      <c r="Q1097" s="207"/>
    </row>
    <row r="1098" s="206" customFormat="1" spans="3:17">
      <c r="C1098" s="121"/>
      <c r="D1098" s="121"/>
      <c r="E1098" s="121"/>
      <c r="F1098" s="121"/>
      <c r="G1098" s="121"/>
      <c r="H1098" s="121"/>
      <c r="I1098" s="121"/>
      <c r="J1098" s="121"/>
      <c r="K1098" s="121"/>
      <c r="L1098" s="121"/>
      <c r="O1098" s="207"/>
      <c r="P1098" s="207"/>
      <c r="Q1098" s="207"/>
    </row>
    <row r="1099" s="206" customFormat="1" spans="3:17">
      <c r="C1099" s="121"/>
      <c r="D1099" s="121"/>
      <c r="E1099" s="121"/>
      <c r="F1099" s="121"/>
      <c r="G1099" s="121"/>
      <c r="H1099" s="121"/>
      <c r="I1099" s="121"/>
      <c r="J1099" s="121"/>
      <c r="K1099" s="121"/>
      <c r="L1099" s="121"/>
      <c r="O1099" s="207"/>
      <c r="P1099" s="207"/>
      <c r="Q1099" s="207"/>
    </row>
    <row r="1100" s="206" customFormat="1" spans="3:17">
      <c r="C1100" s="121"/>
      <c r="D1100" s="121"/>
      <c r="E1100" s="121"/>
      <c r="F1100" s="121"/>
      <c r="G1100" s="121"/>
      <c r="H1100" s="121"/>
      <c r="I1100" s="121"/>
      <c r="J1100" s="121"/>
      <c r="K1100" s="121"/>
      <c r="L1100" s="121"/>
      <c r="O1100" s="207"/>
      <c r="P1100" s="207"/>
      <c r="Q1100" s="207"/>
    </row>
    <row r="1101" s="206" customFormat="1" spans="3:17">
      <c r="C1101" s="121"/>
      <c r="D1101" s="121"/>
      <c r="E1101" s="121"/>
      <c r="F1101" s="121"/>
      <c r="G1101" s="121"/>
      <c r="H1101" s="121"/>
      <c r="I1101" s="121"/>
      <c r="J1101" s="121"/>
      <c r="K1101" s="121"/>
      <c r="L1101" s="121"/>
      <c r="O1101" s="207"/>
      <c r="P1101" s="207"/>
      <c r="Q1101" s="207"/>
    </row>
    <row r="1102" s="206" customFormat="1" spans="3:17">
      <c r="C1102" s="121"/>
      <c r="D1102" s="121"/>
      <c r="E1102" s="121"/>
      <c r="F1102" s="121"/>
      <c r="G1102" s="121"/>
      <c r="H1102" s="121"/>
      <c r="I1102" s="121"/>
      <c r="J1102" s="121"/>
      <c r="K1102" s="121"/>
      <c r="L1102" s="121"/>
      <c r="O1102" s="207"/>
      <c r="P1102" s="207"/>
      <c r="Q1102" s="207"/>
    </row>
    <row r="1103" s="206" customFormat="1" spans="3:17">
      <c r="C1103" s="121"/>
      <c r="D1103" s="121"/>
      <c r="E1103" s="121"/>
      <c r="F1103" s="121"/>
      <c r="G1103" s="121"/>
      <c r="H1103" s="121"/>
      <c r="I1103" s="121"/>
      <c r="J1103" s="121"/>
      <c r="K1103" s="121"/>
      <c r="L1103" s="121"/>
      <c r="O1103" s="207"/>
      <c r="P1103" s="207"/>
      <c r="Q1103" s="207"/>
    </row>
    <row r="1104" s="206" customFormat="1" spans="3:17">
      <c r="C1104" s="121"/>
      <c r="D1104" s="121"/>
      <c r="E1104" s="121"/>
      <c r="F1104" s="121"/>
      <c r="G1104" s="121"/>
      <c r="H1104" s="121"/>
      <c r="I1104" s="121"/>
      <c r="J1104" s="121"/>
      <c r="K1104" s="121"/>
      <c r="L1104" s="121"/>
      <c r="O1104" s="207"/>
      <c r="P1104" s="207"/>
      <c r="Q1104" s="207"/>
    </row>
    <row r="1105" s="206" customFormat="1" spans="3:17">
      <c r="C1105" s="121"/>
      <c r="D1105" s="121"/>
      <c r="E1105" s="121"/>
      <c r="F1105" s="121"/>
      <c r="G1105" s="121"/>
      <c r="H1105" s="121"/>
      <c r="I1105" s="121"/>
      <c r="J1105" s="121"/>
      <c r="K1105" s="121"/>
      <c r="L1105" s="121"/>
      <c r="O1105" s="207"/>
      <c r="P1105" s="207"/>
      <c r="Q1105" s="207"/>
    </row>
    <row r="1106" s="206" customFormat="1" spans="3:17">
      <c r="C1106" s="121"/>
      <c r="D1106" s="121"/>
      <c r="E1106" s="121"/>
      <c r="F1106" s="121"/>
      <c r="G1106" s="121"/>
      <c r="H1106" s="121"/>
      <c r="I1106" s="121"/>
      <c r="J1106" s="121"/>
      <c r="K1106" s="121"/>
      <c r="L1106" s="121"/>
      <c r="O1106" s="207"/>
      <c r="P1106" s="207"/>
      <c r="Q1106" s="207"/>
    </row>
    <row r="1107" s="206" customFormat="1" spans="3:17">
      <c r="C1107" s="121"/>
      <c r="D1107" s="121"/>
      <c r="E1107" s="121"/>
      <c r="F1107" s="121"/>
      <c r="G1107" s="121"/>
      <c r="H1107" s="121"/>
      <c r="I1107" s="121"/>
      <c r="J1107" s="121"/>
      <c r="K1107" s="121"/>
      <c r="L1107" s="121"/>
      <c r="O1107" s="207"/>
      <c r="P1107" s="207"/>
      <c r="Q1107" s="207"/>
    </row>
    <row r="1108" s="206" customFormat="1" spans="3:17">
      <c r="C1108" s="121"/>
      <c r="D1108" s="121"/>
      <c r="E1108" s="121"/>
      <c r="F1108" s="121"/>
      <c r="G1108" s="121"/>
      <c r="H1108" s="121"/>
      <c r="I1108" s="121"/>
      <c r="J1108" s="121"/>
      <c r="K1108" s="121"/>
      <c r="L1108" s="121"/>
      <c r="O1108" s="207"/>
      <c r="P1108" s="207"/>
      <c r="Q1108" s="207"/>
    </row>
    <row r="1109" s="206" customFormat="1" spans="3:17">
      <c r="C1109" s="121"/>
      <c r="D1109" s="121"/>
      <c r="E1109" s="121"/>
      <c r="F1109" s="121"/>
      <c r="G1109" s="121"/>
      <c r="H1109" s="121"/>
      <c r="I1109" s="121"/>
      <c r="J1109" s="121"/>
      <c r="K1109" s="121"/>
      <c r="L1109" s="121"/>
      <c r="O1109" s="207"/>
      <c r="P1109" s="207"/>
      <c r="Q1109" s="207"/>
    </row>
    <row r="1110" s="206" customFormat="1" spans="3:17">
      <c r="C1110" s="121"/>
      <c r="D1110" s="121"/>
      <c r="E1110" s="121"/>
      <c r="F1110" s="121"/>
      <c r="G1110" s="121"/>
      <c r="H1110" s="121"/>
      <c r="I1110" s="121"/>
      <c r="J1110" s="121"/>
      <c r="K1110" s="121"/>
      <c r="L1110" s="121"/>
      <c r="O1110" s="207"/>
      <c r="P1110" s="207"/>
      <c r="Q1110" s="207"/>
    </row>
    <row r="1111" s="206" customFormat="1" spans="3:17">
      <c r="C1111" s="121"/>
      <c r="D1111" s="121"/>
      <c r="E1111" s="121"/>
      <c r="F1111" s="121"/>
      <c r="G1111" s="121"/>
      <c r="H1111" s="121"/>
      <c r="I1111" s="121"/>
      <c r="J1111" s="121"/>
      <c r="K1111" s="121"/>
      <c r="L1111" s="121"/>
      <c r="O1111" s="207"/>
      <c r="P1111" s="207"/>
      <c r="Q1111" s="207"/>
    </row>
    <row r="1112" s="206" customFormat="1" spans="3:17">
      <c r="C1112" s="121"/>
      <c r="D1112" s="121"/>
      <c r="E1112" s="121"/>
      <c r="F1112" s="121"/>
      <c r="G1112" s="121"/>
      <c r="H1112" s="121"/>
      <c r="I1112" s="121"/>
      <c r="J1112" s="121"/>
      <c r="K1112" s="121"/>
      <c r="L1112" s="121"/>
      <c r="O1112" s="207"/>
      <c r="P1112" s="207"/>
      <c r="Q1112" s="207"/>
    </row>
    <row r="1113" s="206" customFormat="1" spans="3:17">
      <c r="C1113" s="121"/>
      <c r="D1113" s="121"/>
      <c r="E1113" s="121"/>
      <c r="F1113" s="121"/>
      <c r="G1113" s="121"/>
      <c r="H1113" s="121"/>
      <c r="I1113" s="121"/>
      <c r="J1113" s="121"/>
      <c r="K1113" s="121"/>
      <c r="L1113" s="121"/>
      <c r="O1113" s="207"/>
      <c r="P1113" s="207"/>
      <c r="Q1113" s="207"/>
    </row>
    <row r="1114" s="206" customFormat="1" spans="3:17">
      <c r="C1114" s="121"/>
      <c r="D1114" s="121"/>
      <c r="E1114" s="121"/>
      <c r="F1114" s="121"/>
      <c r="G1114" s="121"/>
      <c r="H1114" s="121"/>
      <c r="I1114" s="121"/>
      <c r="J1114" s="121"/>
      <c r="K1114" s="121"/>
      <c r="L1114" s="121"/>
      <c r="O1114" s="207"/>
      <c r="P1114" s="207"/>
      <c r="Q1114" s="207"/>
    </row>
    <row r="1115" s="206" customFormat="1" spans="3:17">
      <c r="C1115" s="121"/>
      <c r="D1115" s="121"/>
      <c r="E1115" s="121"/>
      <c r="F1115" s="121"/>
      <c r="G1115" s="121"/>
      <c r="H1115" s="121"/>
      <c r="I1115" s="121"/>
      <c r="J1115" s="121"/>
      <c r="K1115" s="121"/>
      <c r="L1115" s="121"/>
      <c r="O1115" s="207"/>
      <c r="P1115" s="207"/>
      <c r="Q1115" s="207"/>
    </row>
    <row r="1116" s="206" customFormat="1" spans="3:17">
      <c r="C1116" s="121"/>
      <c r="D1116" s="121"/>
      <c r="E1116" s="121"/>
      <c r="F1116" s="121"/>
      <c r="G1116" s="121"/>
      <c r="H1116" s="121"/>
      <c r="I1116" s="121"/>
      <c r="J1116" s="121"/>
      <c r="K1116" s="121"/>
      <c r="L1116" s="121"/>
      <c r="O1116" s="207"/>
      <c r="P1116" s="207"/>
      <c r="Q1116" s="207"/>
    </row>
    <row r="1117" s="206" customFormat="1" spans="3:17">
      <c r="C1117" s="121"/>
      <c r="D1117" s="121"/>
      <c r="E1117" s="121"/>
      <c r="F1117" s="121"/>
      <c r="G1117" s="121"/>
      <c r="H1117" s="121"/>
      <c r="I1117" s="121"/>
      <c r="J1117" s="121"/>
      <c r="K1117" s="121"/>
      <c r="L1117" s="121"/>
      <c r="O1117" s="207"/>
      <c r="P1117" s="207"/>
      <c r="Q1117" s="207"/>
    </row>
    <row r="1118" s="206" customFormat="1" spans="3:17">
      <c r="C1118" s="121"/>
      <c r="D1118" s="121"/>
      <c r="E1118" s="121"/>
      <c r="F1118" s="121"/>
      <c r="G1118" s="121"/>
      <c r="H1118" s="121"/>
      <c r="I1118" s="121"/>
      <c r="J1118" s="121"/>
      <c r="K1118" s="121"/>
      <c r="L1118" s="121"/>
      <c r="O1118" s="207"/>
      <c r="P1118" s="207"/>
      <c r="Q1118" s="207"/>
    </row>
    <row r="1119" s="206" customFormat="1" spans="3:17">
      <c r="C1119" s="121"/>
      <c r="D1119" s="121"/>
      <c r="E1119" s="121"/>
      <c r="F1119" s="121"/>
      <c r="G1119" s="121"/>
      <c r="H1119" s="121"/>
      <c r="I1119" s="121"/>
      <c r="J1119" s="121"/>
      <c r="K1119" s="121"/>
      <c r="L1119" s="121"/>
      <c r="O1119" s="207"/>
      <c r="P1119" s="207"/>
      <c r="Q1119" s="207"/>
    </row>
    <row r="1120" s="206" customFormat="1" spans="3:17">
      <c r="C1120" s="121"/>
      <c r="D1120" s="121"/>
      <c r="E1120" s="121"/>
      <c r="F1120" s="121"/>
      <c r="G1120" s="121"/>
      <c r="H1120" s="121"/>
      <c r="I1120" s="121"/>
      <c r="J1120" s="121"/>
      <c r="K1120" s="121"/>
      <c r="L1120" s="121"/>
      <c r="O1120" s="207"/>
      <c r="P1120" s="207"/>
      <c r="Q1120" s="207"/>
    </row>
    <row r="1121" s="206" customFormat="1" spans="3:17">
      <c r="C1121" s="121"/>
      <c r="D1121" s="121"/>
      <c r="E1121" s="121"/>
      <c r="F1121" s="121"/>
      <c r="G1121" s="121"/>
      <c r="H1121" s="121"/>
      <c r="I1121" s="121"/>
      <c r="J1121" s="121"/>
      <c r="K1121" s="121"/>
      <c r="L1121" s="121"/>
      <c r="O1121" s="207"/>
      <c r="P1121" s="207"/>
      <c r="Q1121" s="207"/>
    </row>
    <row r="1122" s="206" customFormat="1" spans="3:17">
      <c r="C1122" s="121"/>
      <c r="D1122" s="121"/>
      <c r="E1122" s="121"/>
      <c r="F1122" s="121"/>
      <c r="G1122" s="121"/>
      <c r="H1122" s="121"/>
      <c r="I1122" s="121"/>
      <c r="J1122" s="121"/>
      <c r="K1122" s="121"/>
      <c r="L1122" s="121"/>
      <c r="O1122" s="207"/>
      <c r="P1122" s="207"/>
      <c r="Q1122" s="207"/>
    </row>
    <row r="1123" s="206" customFormat="1" spans="3:17">
      <c r="C1123" s="121"/>
      <c r="D1123" s="121"/>
      <c r="E1123" s="121"/>
      <c r="F1123" s="121"/>
      <c r="G1123" s="121"/>
      <c r="H1123" s="121"/>
      <c r="I1123" s="121"/>
      <c r="J1123" s="121"/>
      <c r="K1123" s="121"/>
      <c r="L1123" s="121"/>
      <c r="O1123" s="207"/>
      <c r="P1123" s="207"/>
      <c r="Q1123" s="207"/>
    </row>
    <row r="1124" s="206" customFormat="1" spans="3:17">
      <c r="C1124" s="121"/>
      <c r="D1124" s="121"/>
      <c r="E1124" s="121"/>
      <c r="F1124" s="121"/>
      <c r="G1124" s="121"/>
      <c r="H1124" s="121"/>
      <c r="I1124" s="121"/>
      <c r="J1124" s="121"/>
      <c r="K1124" s="121"/>
      <c r="L1124" s="121"/>
      <c r="O1124" s="207"/>
      <c r="P1124" s="207"/>
      <c r="Q1124" s="207"/>
    </row>
    <row r="1125" s="206" customFormat="1" spans="3:17">
      <c r="C1125" s="121"/>
      <c r="D1125" s="121"/>
      <c r="E1125" s="121"/>
      <c r="F1125" s="121"/>
      <c r="G1125" s="121"/>
      <c r="H1125" s="121"/>
      <c r="I1125" s="121"/>
      <c r="J1125" s="121"/>
      <c r="K1125" s="121"/>
      <c r="L1125" s="121"/>
      <c r="O1125" s="207"/>
      <c r="P1125" s="207"/>
      <c r="Q1125" s="207"/>
    </row>
    <row r="1126" s="206" customFormat="1" spans="3:17">
      <c r="C1126" s="121"/>
      <c r="D1126" s="121"/>
      <c r="E1126" s="121"/>
      <c r="F1126" s="121"/>
      <c r="G1126" s="121"/>
      <c r="H1126" s="121"/>
      <c r="I1126" s="121"/>
      <c r="J1126" s="121"/>
      <c r="K1126" s="121"/>
      <c r="L1126" s="121"/>
      <c r="O1126" s="207"/>
      <c r="P1126" s="207"/>
      <c r="Q1126" s="207"/>
    </row>
    <row r="1127" s="206" customFormat="1" spans="3:17">
      <c r="C1127" s="121"/>
      <c r="D1127" s="121"/>
      <c r="E1127" s="121"/>
      <c r="F1127" s="121"/>
      <c r="G1127" s="121"/>
      <c r="H1127" s="121"/>
      <c r="I1127" s="121"/>
      <c r="J1127" s="121"/>
      <c r="K1127" s="121"/>
      <c r="L1127" s="121"/>
      <c r="O1127" s="207"/>
      <c r="P1127" s="207"/>
      <c r="Q1127" s="207"/>
    </row>
    <row r="1128" s="206" customFormat="1" spans="3:17">
      <c r="C1128" s="121"/>
      <c r="D1128" s="121"/>
      <c r="E1128" s="121"/>
      <c r="F1128" s="121"/>
      <c r="G1128" s="121"/>
      <c r="H1128" s="121"/>
      <c r="I1128" s="121"/>
      <c r="J1128" s="121"/>
      <c r="K1128" s="121"/>
      <c r="L1128" s="121"/>
      <c r="O1128" s="207"/>
      <c r="P1128" s="207"/>
      <c r="Q1128" s="207"/>
    </row>
    <row r="1129" s="206" customFormat="1" spans="3:17">
      <c r="C1129" s="121"/>
      <c r="D1129" s="121"/>
      <c r="E1129" s="121"/>
      <c r="F1129" s="121"/>
      <c r="G1129" s="121"/>
      <c r="H1129" s="121"/>
      <c r="I1129" s="121"/>
      <c r="J1129" s="121"/>
      <c r="K1129" s="121"/>
      <c r="L1129" s="121"/>
      <c r="O1129" s="207"/>
      <c r="P1129" s="207"/>
      <c r="Q1129" s="207"/>
    </row>
    <row r="1130" s="206" customFormat="1" spans="3:17">
      <c r="C1130" s="121"/>
      <c r="D1130" s="121"/>
      <c r="E1130" s="121"/>
      <c r="F1130" s="121"/>
      <c r="G1130" s="121"/>
      <c r="H1130" s="121"/>
      <c r="I1130" s="121"/>
      <c r="J1130" s="121"/>
      <c r="K1130" s="121"/>
      <c r="L1130" s="121"/>
      <c r="O1130" s="207"/>
      <c r="P1130" s="207"/>
      <c r="Q1130" s="207"/>
    </row>
    <row r="1131" s="206" customFormat="1" spans="3:17">
      <c r="C1131" s="121"/>
      <c r="D1131" s="121"/>
      <c r="E1131" s="121"/>
      <c r="F1131" s="121"/>
      <c r="G1131" s="121"/>
      <c r="H1131" s="121"/>
      <c r="I1131" s="121"/>
      <c r="J1131" s="121"/>
      <c r="K1131" s="121"/>
      <c r="L1131" s="121"/>
      <c r="O1131" s="207"/>
      <c r="P1131" s="207"/>
      <c r="Q1131" s="207"/>
    </row>
    <row r="1132" s="206" customFormat="1" spans="3:17">
      <c r="C1132" s="121"/>
      <c r="D1132" s="121"/>
      <c r="E1132" s="121"/>
      <c r="F1132" s="121"/>
      <c r="G1132" s="121"/>
      <c r="H1132" s="121"/>
      <c r="I1132" s="121"/>
      <c r="J1132" s="121"/>
      <c r="K1132" s="121"/>
      <c r="L1132" s="121"/>
      <c r="O1132" s="207"/>
      <c r="P1132" s="207"/>
      <c r="Q1132" s="207"/>
    </row>
    <row r="1133" s="206" customFormat="1" spans="3:17">
      <c r="C1133" s="121"/>
      <c r="D1133" s="121"/>
      <c r="E1133" s="121"/>
      <c r="F1133" s="121"/>
      <c r="G1133" s="121"/>
      <c r="H1133" s="121"/>
      <c r="I1133" s="121"/>
      <c r="J1133" s="121"/>
      <c r="K1133" s="121"/>
      <c r="L1133" s="121"/>
      <c r="O1133" s="207"/>
      <c r="P1133" s="207"/>
      <c r="Q1133" s="207"/>
    </row>
    <row r="1134" s="206" customFormat="1" spans="3:17">
      <c r="C1134" s="121"/>
      <c r="D1134" s="121"/>
      <c r="E1134" s="121"/>
      <c r="F1134" s="121"/>
      <c r="G1134" s="121"/>
      <c r="H1134" s="121"/>
      <c r="I1134" s="121"/>
      <c r="J1134" s="121"/>
      <c r="K1134" s="121"/>
      <c r="L1134" s="121"/>
      <c r="O1134" s="207"/>
      <c r="P1134" s="207"/>
      <c r="Q1134" s="207"/>
    </row>
    <row r="1135" s="206" customFormat="1" spans="3:17">
      <c r="C1135" s="121"/>
      <c r="D1135" s="121"/>
      <c r="E1135" s="121"/>
      <c r="F1135" s="121"/>
      <c r="G1135" s="121"/>
      <c r="H1135" s="121"/>
      <c r="I1135" s="121"/>
      <c r="J1135" s="121"/>
      <c r="K1135" s="121"/>
      <c r="L1135" s="121"/>
      <c r="O1135" s="207"/>
      <c r="P1135" s="207"/>
      <c r="Q1135" s="207"/>
    </row>
    <row r="1136" s="206" customFormat="1" spans="3:17">
      <c r="C1136" s="121"/>
      <c r="D1136" s="121"/>
      <c r="E1136" s="121"/>
      <c r="F1136" s="121"/>
      <c r="G1136" s="121"/>
      <c r="H1136" s="121"/>
      <c r="I1136" s="121"/>
      <c r="J1136" s="121"/>
      <c r="K1136" s="121"/>
      <c r="L1136" s="121"/>
      <c r="O1136" s="207"/>
      <c r="P1136" s="207"/>
      <c r="Q1136" s="207"/>
    </row>
    <row r="1137" s="206" customFormat="1" spans="3:17">
      <c r="C1137" s="121"/>
      <c r="D1137" s="121"/>
      <c r="E1137" s="121"/>
      <c r="F1137" s="121"/>
      <c r="G1137" s="121"/>
      <c r="H1137" s="121"/>
      <c r="I1137" s="121"/>
      <c r="J1137" s="121"/>
      <c r="K1137" s="121"/>
      <c r="L1137" s="121"/>
      <c r="O1137" s="207"/>
      <c r="P1137" s="207"/>
      <c r="Q1137" s="207"/>
    </row>
    <row r="1138" s="206" customFormat="1" spans="3:17">
      <c r="C1138" s="121"/>
      <c r="D1138" s="121"/>
      <c r="E1138" s="121"/>
      <c r="F1138" s="121"/>
      <c r="G1138" s="121"/>
      <c r="H1138" s="121"/>
      <c r="I1138" s="121"/>
      <c r="J1138" s="121"/>
      <c r="K1138" s="121"/>
      <c r="L1138" s="121"/>
      <c r="O1138" s="207"/>
      <c r="P1138" s="207"/>
      <c r="Q1138" s="207"/>
    </row>
    <row r="1139" s="206" customFormat="1" spans="3:17">
      <c r="C1139" s="121"/>
      <c r="D1139" s="121"/>
      <c r="E1139" s="121"/>
      <c r="F1139" s="121"/>
      <c r="G1139" s="121"/>
      <c r="H1139" s="121"/>
      <c r="I1139" s="121"/>
      <c r="J1139" s="121"/>
      <c r="K1139" s="121"/>
      <c r="L1139" s="121"/>
      <c r="O1139" s="207"/>
      <c r="P1139" s="207"/>
      <c r="Q1139" s="207"/>
    </row>
    <row r="1140" s="206" customFormat="1" spans="3:17">
      <c r="C1140" s="121"/>
      <c r="D1140" s="121"/>
      <c r="E1140" s="121"/>
      <c r="F1140" s="121"/>
      <c r="G1140" s="121"/>
      <c r="H1140" s="121"/>
      <c r="I1140" s="121"/>
      <c r="J1140" s="121"/>
      <c r="K1140" s="121"/>
      <c r="L1140" s="121"/>
      <c r="O1140" s="207"/>
      <c r="P1140" s="207"/>
      <c r="Q1140" s="207"/>
    </row>
    <row r="1141" s="206" customFormat="1" spans="3:17">
      <c r="C1141" s="121"/>
      <c r="D1141" s="121"/>
      <c r="E1141" s="121"/>
      <c r="F1141" s="121"/>
      <c r="G1141" s="121"/>
      <c r="H1141" s="121"/>
      <c r="I1141" s="121"/>
      <c r="J1141" s="121"/>
      <c r="K1141" s="121"/>
      <c r="L1141" s="121"/>
      <c r="O1141" s="207"/>
      <c r="P1141" s="207"/>
      <c r="Q1141" s="207"/>
    </row>
    <row r="1142" s="206" customFormat="1" spans="3:17">
      <c r="C1142" s="121"/>
      <c r="D1142" s="121"/>
      <c r="E1142" s="121"/>
      <c r="F1142" s="121"/>
      <c r="G1142" s="121"/>
      <c r="H1142" s="121"/>
      <c r="I1142" s="121"/>
      <c r="J1142" s="121"/>
      <c r="K1142" s="121"/>
      <c r="L1142" s="121"/>
      <c r="O1142" s="207"/>
      <c r="P1142" s="207"/>
      <c r="Q1142" s="207"/>
    </row>
    <row r="1143" s="206" customFormat="1" spans="3:17">
      <c r="C1143" s="121"/>
      <c r="D1143" s="121"/>
      <c r="E1143" s="121"/>
      <c r="F1143" s="121"/>
      <c r="G1143" s="121"/>
      <c r="H1143" s="121"/>
      <c r="I1143" s="121"/>
      <c r="J1143" s="121"/>
      <c r="K1143" s="121"/>
      <c r="L1143" s="121"/>
      <c r="O1143" s="207"/>
      <c r="P1143" s="207"/>
      <c r="Q1143" s="207"/>
    </row>
    <row r="1144" s="206" customFormat="1" spans="3:17">
      <c r="C1144" s="121"/>
      <c r="D1144" s="121"/>
      <c r="E1144" s="121"/>
      <c r="F1144" s="121"/>
      <c r="G1144" s="121"/>
      <c r="H1144" s="121"/>
      <c r="I1144" s="121"/>
      <c r="J1144" s="121"/>
      <c r="K1144" s="121"/>
      <c r="L1144" s="121"/>
      <c r="O1144" s="207"/>
      <c r="P1144" s="207"/>
      <c r="Q1144" s="207"/>
    </row>
    <row r="1145" s="206" customFormat="1" spans="3:17">
      <c r="C1145" s="121"/>
      <c r="D1145" s="121"/>
      <c r="E1145" s="121"/>
      <c r="F1145" s="121"/>
      <c r="G1145" s="121"/>
      <c r="H1145" s="121"/>
      <c r="I1145" s="121"/>
      <c r="J1145" s="121"/>
      <c r="K1145" s="121"/>
      <c r="L1145" s="121"/>
      <c r="O1145" s="207"/>
      <c r="P1145" s="207"/>
      <c r="Q1145" s="207"/>
    </row>
    <row r="1146" s="206" customFormat="1" spans="3:17">
      <c r="C1146" s="121"/>
      <c r="D1146" s="121"/>
      <c r="E1146" s="121"/>
      <c r="F1146" s="121"/>
      <c r="G1146" s="121"/>
      <c r="H1146" s="121"/>
      <c r="I1146" s="121"/>
      <c r="J1146" s="121"/>
      <c r="K1146" s="121"/>
      <c r="L1146" s="121"/>
      <c r="O1146" s="207"/>
      <c r="P1146" s="207"/>
      <c r="Q1146" s="207"/>
    </row>
    <row r="1147" s="206" customFormat="1" spans="3:17">
      <c r="C1147" s="121"/>
      <c r="D1147" s="121"/>
      <c r="E1147" s="121"/>
      <c r="F1147" s="121"/>
      <c r="G1147" s="121"/>
      <c r="H1147" s="121"/>
      <c r="I1147" s="121"/>
      <c r="J1147" s="121"/>
      <c r="K1147" s="121"/>
      <c r="L1147" s="121"/>
      <c r="O1147" s="207"/>
      <c r="P1147" s="207"/>
      <c r="Q1147" s="207"/>
    </row>
    <row r="1148" s="206" customFormat="1" spans="3:17">
      <c r="C1148" s="121"/>
      <c r="D1148" s="121"/>
      <c r="E1148" s="121"/>
      <c r="F1148" s="121"/>
      <c r="G1148" s="121"/>
      <c r="H1148" s="121"/>
      <c r="I1148" s="121"/>
      <c r="J1148" s="121"/>
      <c r="K1148" s="121"/>
      <c r="L1148" s="121"/>
      <c r="O1148" s="207"/>
      <c r="P1148" s="207"/>
      <c r="Q1148" s="207"/>
    </row>
    <row r="1149" s="206" customFormat="1" spans="3:17">
      <c r="C1149" s="121"/>
      <c r="D1149" s="121"/>
      <c r="E1149" s="121"/>
      <c r="F1149" s="121"/>
      <c r="G1149" s="121"/>
      <c r="H1149" s="121"/>
      <c r="I1149" s="121"/>
      <c r="J1149" s="121"/>
      <c r="K1149" s="121"/>
      <c r="L1149" s="121"/>
      <c r="O1149" s="207"/>
      <c r="P1149" s="207"/>
      <c r="Q1149" s="207"/>
    </row>
    <row r="1150" s="206" customFormat="1" spans="3:17">
      <c r="C1150" s="121"/>
      <c r="D1150" s="121"/>
      <c r="E1150" s="121"/>
      <c r="F1150" s="121"/>
      <c r="G1150" s="121"/>
      <c r="H1150" s="121"/>
      <c r="I1150" s="121"/>
      <c r="J1150" s="121"/>
      <c r="K1150" s="121"/>
      <c r="L1150" s="121"/>
      <c r="O1150" s="207"/>
      <c r="P1150" s="207"/>
      <c r="Q1150" s="207"/>
    </row>
    <row r="1151" s="206" customFormat="1" spans="3:17">
      <c r="C1151" s="121"/>
      <c r="D1151" s="121"/>
      <c r="E1151" s="121"/>
      <c r="F1151" s="121"/>
      <c r="G1151" s="121"/>
      <c r="H1151" s="121"/>
      <c r="I1151" s="121"/>
      <c r="J1151" s="121"/>
      <c r="K1151" s="121"/>
      <c r="L1151" s="121"/>
      <c r="O1151" s="207"/>
      <c r="P1151" s="207"/>
      <c r="Q1151" s="207"/>
    </row>
    <row r="1152" s="206" customFormat="1" spans="3:17">
      <c r="C1152" s="121"/>
      <c r="D1152" s="121"/>
      <c r="E1152" s="121"/>
      <c r="F1152" s="121"/>
      <c r="G1152" s="121"/>
      <c r="H1152" s="121"/>
      <c r="I1152" s="121"/>
      <c r="J1152" s="121"/>
      <c r="K1152" s="121"/>
      <c r="L1152" s="121"/>
      <c r="O1152" s="207"/>
      <c r="P1152" s="207"/>
      <c r="Q1152" s="207"/>
    </row>
    <row r="1153" s="206" customFormat="1" spans="3:17">
      <c r="C1153" s="121"/>
      <c r="D1153" s="121"/>
      <c r="E1153" s="121"/>
      <c r="F1153" s="121"/>
      <c r="G1153" s="121"/>
      <c r="H1153" s="121"/>
      <c r="I1153" s="121"/>
      <c r="J1153" s="121"/>
      <c r="K1153" s="121"/>
      <c r="L1153" s="121"/>
      <c r="O1153" s="207"/>
      <c r="P1153" s="207"/>
      <c r="Q1153" s="207"/>
    </row>
    <row r="1154" s="206" customFormat="1" spans="3:17">
      <c r="C1154" s="121"/>
      <c r="D1154" s="121"/>
      <c r="E1154" s="121"/>
      <c r="F1154" s="121"/>
      <c r="G1154" s="121"/>
      <c r="H1154" s="121"/>
      <c r="I1154" s="121"/>
      <c r="J1154" s="121"/>
      <c r="K1154" s="121"/>
      <c r="L1154" s="121"/>
      <c r="O1154" s="207"/>
      <c r="P1154" s="207"/>
      <c r="Q1154" s="207"/>
    </row>
    <row r="1155" s="206" customFormat="1" spans="3:17">
      <c r="C1155" s="121"/>
      <c r="D1155" s="121"/>
      <c r="E1155" s="121"/>
      <c r="F1155" s="121"/>
      <c r="G1155" s="121"/>
      <c r="H1155" s="121"/>
      <c r="I1155" s="121"/>
      <c r="J1155" s="121"/>
      <c r="K1155" s="121"/>
      <c r="L1155" s="121"/>
      <c r="O1155" s="207"/>
      <c r="P1155" s="207"/>
      <c r="Q1155" s="207"/>
    </row>
    <row r="1156" s="206" customFormat="1" spans="3:17">
      <c r="C1156" s="121"/>
      <c r="D1156" s="121"/>
      <c r="E1156" s="121"/>
      <c r="F1156" s="121"/>
      <c r="G1156" s="121"/>
      <c r="H1156" s="121"/>
      <c r="I1156" s="121"/>
      <c r="J1156" s="121"/>
      <c r="K1156" s="121"/>
      <c r="L1156" s="121"/>
      <c r="O1156" s="207"/>
      <c r="P1156" s="207"/>
      <c r="Q1156" s="207"/>
    </row>
    <row r="1157" s="206" customFormat="1" spans="3:17">
      <c r="C1157" s="121"/>
      <c r="D1157" s="121"/>
      <c r="E1157" s="121"/>
      <c r="F1157" s="121"/>
      <c r="G1157" s="121"/>
      <c r="H1157" s="121"/>
      <c r="I1157" s="121"/>
      <c r="J1157" s="121"/>
      <c r="K1157" s="121"/>
      <c r="L1157" s="121"/>
      <c r="O1157" s="207"/>
      <c r="P1157" s="207"/>
      <c r="Q1157" s="207"/>
    </row>
    <row r="1158" s="206" customFormat="1" spans="3:17">
      <c r="C1158" s="121"/>
      <c r="D1158" s="121"/>
      <c r="E1158" s="121"/>
      <c r="F1158" s="121"/>
      <c r="G1158" s="121"/>
      <c r="H1158" s="121"/>
      <c r="I1158" s="121"/>
      <c r="J1158" s="121"/>
      <c r="K1158" s="121"/>
      <c r="L1158" s="121"/>
      <c r="O1158" s="207"/>
      <c r="P1158" s="207"/>
      <c r="Q1158" s="207"/>
    </row>
    <row r="1159" s="206" customFormat="1" spans="3:17">
      <c r="C1159" s="121"/>
      <c r="D1159" s="121"/>
      <c r="E1159" s="121"/>
      <c r="F1159" s="121"/>
      <c r="G1159" s="121"/>
      <c r="H1159" s="121"/>
      <c r="I1159" s="121"/>
      <c r="J1159" s="121"/>
      <c r="K1159" s="121"/>
      <c r="L1159" s="121"/>
      <c r="O1159" s="207"/>
      <c r="P1159" s="207"/>
      <c r="Q1159" s="207"/>
    </row>
    <row r="1160" s="206" customFormat="1" spans="3:17">
      <c r="C1160" s="121"/>
      <c r="D1160" s="121"/>
      <c r="E1160" s="121"/>
      <c r="F1160" s="121"/>
      <c r="G1160" s="121"/>
      <c r="H1160" s="121"/>
      <c r="I1160" s="121"/>
      <c r="J1160" s="121"/>
      <c r="K1160" s="121"/>
      <c r="L1160" s="121"/>
      <c r="O1160" s="207"/>
      <c r="P1160" s="207"/>
      <c r="Q1160" s="207"/>
    </row>
    <row r="1161" s="206" customFormat="1" spans="3:17">
      <c r="C1161" s="121"/>
      <c r="D1161" s="121"/>
      <c r="E1161" s="121"/>
      <c r="F1161" s="121"/>
      <c r="G1161" s="121"/>
      <c r="H1161" s="121"/>
      <c r="I1161" s="121"/>
      <c r="J1161" s="121"/>
      <c r="K1161" s="121"/>
      <c r="L1161" s="121"/>
      <c r="O1161" s="207"/>
      <c r="P1161" s="207"/>
      <c r="Q1161" s="207"/>
    </row>
    <row r="1162" s="206" customFormat="1" spans="3:17">
      <c r="C1162" s="121"/>
      <c r="D1162" s="121"/>
      <c r="E1162" s="121"/>
      <c r="F1162" s="121"/>
      <c r="G1162" s="121"/>
      <c r="H1162" s="121"/>
      <c r="I1162" s="121"/>
      <c r="J1162" s="121"/>
      <c r="K1162" s="121"/>
      <c r="L1162" s="121"/>
      <c r="O1162" s="207"/>
      <c r="P1162" s="207"/>
      <c r="Q1162" s="207"/>
    </row>
    <row r="1163" s="206" customFormat="1" spans="3:17">
      <c r="C1163" s="121"/>
      <c r="D1163" s="121"/>
      <c r="E1163" s="121"/>
      <c r="F1163" s="121"/>
      <c r="G1163" s="121"/>
      <c r="H1163" s="121"/>
      <c r="I1163" s="121"/>
      <c r="J1163" s="121"/>
      <c r="K1163" s="121"/>
      <c r="L1163" s="121"/>
      <c r="O1163" s="207"/>
      <c r="P1163" s="207"/>
      <c r="Q1163" s="207"/>
    </row>
    <row r="1164" s="206" customFormat="1" spans="3:17">
      <c r="C1164" s="121"/>
      <c r="D1164" s="121"/>
      <c r="E1164" s="121"/>
      <c r="F1164" s="121"/>
      <c r="G1164" s="121"/>
      <c r="H1164" s="121"/>
      <c r="I1164" s="121"/>
      <c r="J1164" s="121"/>
      <c r="K1164" s="121"/>
      <c r="L1164" s="121"/>
      <c r="O1164" s="207"/>
      <c r="P1164" s="207"/>
      <c r="Q1164" s="207"/>
    </row>
    <row r="1165" s="206" customFormat="1" spans="3:17">
      <c r="C1165" s="121"/>
      <c r="D1165" s="121"/>
      <c r="E1165" s="121"/>
      <c r="F1165" s="121"/>
      <c r="G1165" s="121"/>
      <c r="H1165" s="121"/>
      <c r="I1165" s="121"/>
      <c r="J1165" s="121"/>
      <c r="K1165" s="121"/>
      <c r="L1165" s="121"/>
      <c r="O1165" s="207"/>
      <c r="P1165" s="207"/>
      <c r="Q1165" s="207"/>
    </row>
    <row r="1166" s="206" customFormat="1" spans="3:17">
      <c r="C1166" s="121"/>
      <c r="D1166" s="121"/>
      <c r="E1166" s="121"/>
      <c r="F1166" s="121"/>
      <c r="G1166" s="121"/>
      <c r="H1166" s="121"/>
      <c r="I1166" s="121"/>
      <c r="J1166" s="121"/>
      <c r="K1166" s="121"/>
      <c r="L1166" s="121"/>
      <c r="O1166" s="207"/>
      <c r="P1166" s="207"/>
      <c r="Q1166" s="207"/>
    </row>
    <row r="1167" s="206" customFormat="1" spans="3:17">
      <c r="C1167" s="121"/>
      <c r="D1167" s="121"/>
      <c r="E1167" s="121"/>
      <c r="F1167" s="121"/>
      <c r="G1167" s="121"/>
      <c r="H1167" s="121"/>
      <c r="I1167" s="121"/>
      <c r="J1167" s="121"/>
      <c r="K1167" s="121"/>
      <c r="L1167" s="121"/>
      <c r="O1167" s="207"/>
      <c r="P1167" s="207"/>
      <c r="Q1167" s="207"/>
    </row>
    <row r="1168" s="206" customFormat="1" spans="3:17">
      <c r="C1168" s="121"/>
      <c r="D1168" s="121"/>
      <c r="E1168" s="121"/>
      <c r="F1168" s="121"/>
      <c r="G1168" s="121"/>
      <c r="H1168" s="121"/>
      <c r="I1168" s="121"/>
      <c r="J1168" s="121"/>
      <c r="K1168" s="121"/>
      <c r="L1168" s="121"/>
      <c r="O1168" s="207"/>
      <c r="P1168" s="207"/>
      <c r="Q1168" s="207"/>
    </row>
    <row r="1169" s="206" customFormat="1" spans="3:17">
      <c r="C1169" s="121"/>
      <c r="D1169" s="121"/>
      <c r="E1169" s="121"/>
      <c r="F1169" s="121"/>
      <c r="G1169" s="121"/>
      <c r="H1169" s="121"/>
      <c r="I1169" s="121"/>
      <c r="J1169" s="121"/>
      <c r="K1169" s="121"/>
      <c r="L1169" s="121"/>
      <c r="O1169" s="207"/>
      <c r="P1169" s="207"/>
      <c r="Q1169" s="207"/>
    </row>
    <row r="1170" s="206" customFormat="1" spans="3:17">
      <c r="C1170" s="121"/>
      <c r="D1170" s="121"/>
      <c r="E1170" s="121"/>
      <c r="F1170" s="121"/>
      <c r="G1170" s="121"/>
      <c r="H1170" s="121"/>
      <c r="I1170" s="121"/>
      <c r="J1170" s="121"/>
      <c r="K1170" s="121"/>
      <c r="L1170" s="121"/>
      <c r="O1170" s="207"/>
      <c r="P1170" s="207"/>
      <c r="Q1170" s="207"/>
    </row>
    <row r="1171" s="206" customFormat="1" spans="3:17">
      <c r="C1171" s="121"/>
      <c r="D1171" s="121"/>
      <c r="E1171" s="121"/>
      <c r="F1171" s="121"/>
      <c r="G1171" s="121"/>
      <c r="H1171" s="121"/>
      <c r="I1171" s="121"/>
      <c r="J1171" s="121"/>
      <c r="K1171" s="121"/>
      <c r="L1171" s="121"/>
      <c r="O1171" s="207"/>
      <c r="P1171" s="207"/>
      <c r="Q1171" s="207"/>
    </row>
    <row r="1172" s="206" customFormat="1" spans="3:17">
      <c r="C1172" s="121"/>
      <c r="D1172" s="121"/>
      <c r="E1172" s="121"/>
      <c r="F1172" s="121"/>
      <c r="G1172" s="121"/>
      <c r="H1172" s="121"/>
      <c r="I1172" s="121"/>
      <c r="J1172" s="121"/>
      <c r="K1172" s="121"/>
      <c r="L1172" s="121"/>
      <c r="O1172" s="207"/>
      <c r="P1172" s="207"/>
      <c r="Q1172" s="207"/>
    </row>
    <row r="1173" s="206" customFormat="1" spans="3:17">
      <c r="C1173" s="121"/>
      <c r="D1173" s="121"/>
      <c r="E1173" s="121"/>
      <c r="F1173" s="121"/>
      <c r="G1173" s="121"/>
      <c r="H1173" s="121"/>
      <c r="I1173" s="121"/>
      <c r="J1173" s="121"/>
      <c r="K1173" s="121"/>
      <c r="L1173" s="121"/>
      <c r="O1173" s="207"/>
      <c r="P1173" s="207"/>
      <c r="Q1173" s="207"/>
    </row>
    <row r="1174" s="206" customFormat="1" spans="3:17">
      <c r="C1174" s="121"/>
      <c r="D1174" s="121"/>
      <c r="E1174" s="121"/>
      <c r="F1174" s="121"/>
      <c r="G1174" s="121"/>
      <c r="H1174" s="121"/>
      <c r="I1174" s="121"/>
      <c r="J1174" s="121"/>
      <c r="K1174" s="121"/>
      <c r="L1174" s="121"/>
      <c r="O1174" s="207"/>
      <c r="P1174" s="207"/>
      <c r="Q1174" s="207"/>
    </row>
    <row r="1175" s="206" customFormat="1" spans="3:17">
      <c r="C1175" s="121"/>
      <c r="D1175" s="121"/>
      <c r="E1175" s="121"/>
      <c r="F1175" s="121"/>
      <c r="G1175" s="121"/>
      <c r="H1175" s="121"/>
      <c r="I1175" s="121"/>
      <c r="J1175" s="121"/>
      <c r="K1175" s="121"/>
      <c r="L1175" s="121"/>
      <c r="O1175" s="207"/>
      <c r="P1175" s="207"/>
      <c r="Q1175" s="207"/>
    </row>
    <row r="1176" s="206" customFormat="1" spans="3:17">
      <c r="C1176" s="121"/>
      <c r="D1176" s="121"/>
      <c r="E1176" s="121"/>
      <c r="F1176" s="121"/>
      <c r="G1176" s="121"/>
      <c r="H1176" s="121"/>
      <c r="I1176" s="121"/>
      <c r="J1176" s="121"/>
      <c r="K1176" s="121"/>
      <c r="L1176" s="121"/>
      <c r="O1176" s="207"/>
      <c r="P1176" s="207"/>
      <c r="Q1176" s="207"/>
    </row>
    <row r="1177" s="206" customFormat="1" spans="3:17">
      <c r="C1177" s="121"/>
      <c r="D1177" s="121"/>
      <c r="E1177" s="121"/>
      <c r="F1177" s="121"/>
      <c r="G1177" s="121"/>
      <c r="H1177" s="121"/>
      <c r="I1177" s="121"/>
      <c r="J1177" s="121"/>
      <c r="K1177" s="121"/>
      <c r="L1177" s="121"/>
      <c r="O1177" s="207"/>
      <c r="P1177" s="207"/>
      <c r="Q1177" s="207"/>
    </row>
    <row r="1178" s="206" customFormat="1" spans="3:17">
      <c r="C1178" s="121"/>
      <c r="D1178" s="121"/>
      <c r="E1178" s="121"/>
      <c r="F1178" s="121"/>
      <c r="G1178" s="121"/>
      <c r="H1178" s="121"/>
      <c r="I1178" s="121"/>
      <c r="J1178" s="121"/>
      <c r="K1178" s="121"/>
      <c r="L1178" s="121"/>
      <c r="O1178" s="207"/>
      <c r="P1178" s="207"/>
      <c r="Q1178" s="207"/>
    </row>
    <row r="1179" s="206" customFormat="1" spans="3:17">
      <c r="C1179" s="121"/>
      <c r="D1179" s="121"/>
      <c r="E1179" s="121"/>
      <c r="F1179" s="121"/>
      <c r="G1179" s="121"/>
      <c r="H1179" s="121"/>
      <c r="I1179" s="121"/>
      <c r="J1179" s="121"/>
      <c r="K1179" s="121"/>
      <c r="L1179" s="121"/>
      <c r="O1179" s="207"/>
      <c r="P1179" s="207"/>
      <c r="Q1179" s="207"/>
    </row>
    <row r="1180" s="206" customFormat="1" spans="3:17">
      <c r="C1180" s="121"/>
      <c r="D1180" s="121"/>
      <c r="E1180" s="121"/>
      <c r="F1180" s="121"/>
      <c r="G1180" s="121"/>
      <c r="H1180" s="121"/>
      <c r="I1180" s="121"/>
      <c r="J1180" s="121"/>
      <c r="K1180" s="121"/>
      <c r="L1180" s="121"/>
      <c r="O1180" s="207"/>
      <c r="P1180" s="207"/>
      <c r="Q1180" s="207"/>
    </row>
    <row r="1181" s="206" customFormat="1" spans="3:17">
      <c r="C1181" s="121"/>
      <c r="D1181" s="121"/>
      <c r="E1181" s="121"/>
      <c r="F1181" s="121"/>
      <c r="G1181" s="121"/>
      <c r="H1181" s="121"/>
      <c r="I1181" s="121"/>
      <c r="J1181" s="121"/>
      <c r="K1181" s="121"/>
      <c r="L1181" s="121"/>
      <c r="O1181" s="207"/>
      <c r="P1181" s="207"/>
      <c r="Q1181" s="207"/>
    </row>
    <row r="1182" s="206" customFormat="1" spans="3:17">
      <c r="C1182" s="121"/>
      <c r="D1182" s="121"/>
      <c r="E1182" s="121"/>
      <c r="F1182" s="121"/>
      <c r="G1182" s="121"/>
      <c r="H1182" s="121"/>
      <c r="I1182" s="121"/>
      <c r="J1182" s="121"/>
      <c r="K1182" s="121"/>
      <c r="L1182" s="121"/>
      <c r="O1182" s="207"/>
      <c r="P1182" s="207"/>
      <c r="Q1182" s="207"/>
    </row>
    <row r="1183" s="206" customFormat="1" spans="3:17">
      <c r="C1183" s="121"/>
      <c r="D1183" s="121"/>
      <c r="E1183" s="121"/>
      <c r="F1183" s="121"/>
      <c r="G1183" s="121"/>
      <c r="H1183" s="121"/>
      <c r="I1183" s="121"/>
      <c r="J1183" s="121"/>
      <c r="K1183" s="121"/>
      <c r="L1183" s="121"/>
      <c r="O1183" s="207"/>
      <c r="P1183" s="207"/>
      <c r="Q1183" s="207"/>
    </row>
    <row r="1184" s="206" customFormat="1" spans="3:17">
      <c r="C1184" s="121"/>
      <c r="D1184" s="121"/>
      <c r="E1184" s="121"/>
      <c r="F1184" s="121"/>
      <c r="G1184" s="121"/>
      <c r="H1184" s="121"/>
      <c r="I1184" s="121"/>
      <c r="J1184" s="121"/>
      <c r="K1184" s="121"/>
      <c r="L1184" s="121"/>
      <c r="O1184" s="207"/>
      <c r="P1184" s="207"/>
      <c r="Q1184" s="207"/>
    </row>
    <row r="1185" s="206" customFormat="1" spans="3:17">
      <c r="C1185" s="121"/>
      <c r="D1185" s="121"/>
      <c r="E1185" s="121"/>
      <c r="F1185" s="121"/>
      <c r="G1185" s="121"/>
      <c r="H1185" s="121"/>
      <c r="I1185" s="121"/>
      <c r="J1185" s="121"/>
      <c r="K1185" s="121"/>
      <c r="L1185" s="121"/>
      <c r="O1185" s="207"/>
      <c r="P1185" s="207"/>
      <c r="Q1185" s="207"/>
    </row>
    <row r="1186" s="206" customFormat="1" spans="3:17">
      <c r="C1186" s="121"/>
      <c r="D1186" s="121"/>
      <c r="E1186" s="121"/>
      <c r="F1186" s="121"/>
      <c r="G1186" s="121"/>
      <c r="H1186" s="121"/>
      <c r="I1186" s="121"/>
      <c r="J1186" s="121"/>
      <c r="K1186" s="121"/>
      <c r="L1186" s="121"/>
      <c r="O1186" s="207"/>
      <c r="P1186" s="207"/>
      <c r="Q1186" s="207"/>
    </row>
    <row r="1187" s="206" customFormat="1" spans="3:17">
      <c r="C1187" s="121"/>
      <c r="D1187" s="121"/>
      <c r="E1187" s="121"/>
      <c r="F1187" s="121"/>
      <c r="G1187" s="121"/>
      <c r="H1187" s="121"/>
      <c r="I1187" s="121"/>
      <c r="J1187" s="121"/>
      <c r="K1187" s="121"/>
      <c r="L1187" s="121"/>
      <c r="O1187" s="207"/>
      <c r="P1187" s="207"/>
      <c r="Q1187" s="207"/>
    </row>
    <row r="1188" s="206" customFormat="1" spans="3:17">
      <c r="C1188" s="121"/>
      <c r="D1188" s="121"/>
      <c r="E1188" s="121"/>
      <c r="F1188" s="121"/>
      <c r="G1188" s="121"/>
      <c r="H1188" s="121"/>
      <c r="I1188" s="121"/>
      <c r="J1188" s="121"/>
      <c r="K1188" s="121"/>
      <c r="L1188" s="121"/>
      <c r="O1188" s="207"/>
      <c r="P1188" s="207"/>
      <c r="Q1188" s="207"/>
    </row>
    <row r="1189" s="206" customFormat="1" spans="3:17">
      <c r="C1189" s="121"/>
      <c r="D1189" s="121"/>
      <c r="E1189" s="121"/>
      <c r="F1189" s="121"/>
      <c r="G1189" s="121"/>
      <c r="H1189" s="121"/>
      <c r="I1189" s="121"/>
      <c r="J1189" s="121"/>
      <c r="K1189" s="121"/>
      <c r="L1189" s="121"/>
      <c r="O1189" s="207"/>
      <c r="P1189" s="207"/>
      <c r="Q1189" s="207"/>
    </row>
    <row r="1190" s="206" customFormat="1" spans="3:17">
      <c r="C1190" s="121"/>
      <c r="D1190" s="121"/>
      <c r="E1190" s="121"/>
      <c r="F1190" s="121"/>
      <c r="G1190" s="121"/>
      <c r="H1190" s="121"/>
      <c r="I1190" s="121"/>
      <c r="J1190" s="121"/>
      <c r="K1190" s="121"/>
      <c r="L1190" s="121"/>
      <c r="O1190" s="207"/>
      <c r="P1190" s="207"/>
      <c r="Q1190" s="207"/>
    </row>
    <row r="1191" s="206" customFormat="1" spans="3:17">
      <c r="C1191" s="121"/>
      <c r="D1191" s="121"/>
      <c r="E1191" s="121"/>
      <c r="F1191" s="121"/>
      <c r="G1191" s="121"/>
      <c r="H1191" s="121"/>
      <c r="I1191" s="121"/>
      <c r="J1191" s="121"/>
      <c r="K1191" s="121"/>
      <c r="L1191" s="121"/>
      <c r="O1191" s="207"/>
      <c r="P1191" s="207"/>
      <c r="Q1191" s="207"/>
    </row>
    <row r="1192" s="206" customFormat="1" spans="3:17">
      <c r="C1192" s="121"/>
      <c r="D1192" s="121"/>
      <c r="E1192" s="121"/>
      <c r="F1192" s="121"/>
      <c r="G1192" s="121"/>
      <c r="H1192" s="121"/>
      <c r="I1192" s="121"/>
      <c r="J1192" s="121"/>
      <c r="K1192" s="121"/>
      <c r="L1192" s="121"/>
      <c r="O1192" s="207"/>
      <c r="P1192" s="207"/>
      <c r="Q1192" s="207"/>
    </row>
    <row r="1193" s="206" customFormat="1" spans="3:17">
      <c r="C1193" s="121"/>
      <c r="D1193" s="121"/>
      <c r="E1193" s="121"/>
      <c r="F1193" s="121"/>
      <c r="G1193" s="121"/>
      <c r="H1193" s="121"/>
      <c r="I1193" s="121"/>
      <c r="J1193" s="121"/>
      <c r="K1193" s="121"/>
      <c r="L1193" s="121"/>
      <c r="O1193" s="207"/>
      <c r="P1193" s="207"/>
      <c r="Q1193" s="207"/>
    </row>
    <row r="1194" s="206" customFormat="1" spans="3:17">
      <c r="C1194" s="121"/>
      <c r="D1194" s="121"/>
      <c r="E1194" s="121"/>
      <c r="F1194" s="121"/>
      <c r="G1194" s="121"/>
      <c r="H1194" s="121"/>
      <c r="I1194" s="121"/>
      <c r="J1194" s="121"/>
      <c r="K1194" s="121"/>
      <c r="L1194" s="121"/>
      <c r="O1194" s="207"/>
      <c r="P1194" s="207"/>
      <c r="Q1194" s="207"/>
    </row>
    <row r="1195" s="206" customFormat="1" spans="3:17">
      <c r="C1195" s="121"/>
      <c r="D1195" s="121"/>
      <c r="E1195" s="121"/>
      <c r="F1195" s="121"/>
      <c r="G1195" s="121"/>
      <c r="H1195" s="121"/>
      <c r="I1195" s="121"/>
      <c r="J1195" s="121"/>
      <c r="K1195" s="121"/>
      <c r="L1195" s="121"/>
      <c r="O1195" s="207"/>
      <c r="P1195" s="207"/>
      <c r="Q1195" s="207"/>
    </row>
    <row r="1196" s="206" customFormat="1" spans="3:17">
      <c r="C1196" s="121"/>
      <c r="D1196" s="121"/>
      <c r="E1196" s="121"/>
      <c r="F1196" s="121"/>
      <c r="G1196" s="121"/>
      <c r="H1196" s="121"/>
      <c r="I1196" s="121"/>
      <c r="J1196" s="121"/>
      <c r="K1196" s="121"/>
      <c r="L1196" s="121"/>
      <c r="O1196" s="207"/>
      <c r="P1196" s="207"/>
      <c r="Q1196" s="207"/>
    </row>
    <row r="1197" s="206" customFormat="1" spans="3:17">
      <c r="C1197" s="121"/>
      <c r="D1197" s="121"/>
      <c r="E1197" s="121"/>
      <c r="F1197" s="121"/>
      <c r="G1197" s="121"/>
      <c r="H1197" s="121"/>
      <c r="I1197" s="121"/>
      <c r="J1197" s="121"/>
      <c r="K1197" s="121"/>
      <c r="L1197" s="121"/>
      <c r="O1197" s="207"/>
      <c r="P1197" s="207"/>
      <c r="Q1197" s="207"/>
    </row>
    <row r="1198" s="206" customFormat="1" spans="3:17">
      <c r="C1198" s="121"/>
      <c r="D1198" s="121"/>
      <c r="E1198" s="121"/>
      <c r="F1198" s="121"/>
      <c r="G1198" s="121"/>
      <c r="H1198" s="121"/>
      <c r="I1198" s="121"/>
      <c r="J1198" s="121"/>
      <c r="K1198" s="121"/>
      <c r="L1198" s="121"/>
      <c r="O1198" s="207"/>
      <c r="P1198" s="207"/>
      <c r="Q1198" s="207"/>
    </row>
    <row r="1199" s="206" customFormat="1" spans="3:17">
      <c r="C1199" s="121"/>
      <c r="D1199" s="121"/>
      <c r="E1199" s="121"/>
      <c r="F1199" s="121"/>
      <c r="G1199" s="121"/>
      <c r="H1199" s="121"/>
      <c r="I1199" s="121"/>
      <c r="J1199" s="121"/>
      <c r="K1199" s="121"/>
      <c r="L1199" s="121"/>
      <c r="O1199" s="207"/>
      <c r="P1199" s="207"/>
      <c r="Q1199" s="207"/>
    </row>
    <row r="1200" s="206" customFormat="1" spans="3:17">
      <c r="C1200" s="121"/>
      <c r="D1200" s="121"/>
      <c r="E1200" s="121"/>
      <c r="F1200" s="121"/>
      <c r="G1200" s="121"/>
      <c r="H1200" s="121"/>
      <c r="I1200" s="121"/>
      <c r="J1200" s="121"/>
      <c r="K1200" s="121"/>
      <c r="L1200" s="121"/>
      <c r="O1200" s="207"/>
      <c r="P1200" s="207"/>
      <c r="Q1200" s="207"/>
    </row>
    <row r="1201" s="206" customFormat="1" spans="3:17">
      <c r="C1201" s="121"/>
      <c r="D1201" s="121"/>
      <c r="E1201" s="121"/>
      <c r="F1201" s="121"/>
      <c r="G1201" s="121"/>
      <c r="H1201" s="121"/>
      <c r="I1201" s="121"/>
      <c r="J1201" s="121"/>
      <c r="K1201" s="121"/>
      <c r="L1201" s="121"/>
      <c r="O1201" s="207"/>
      <c r="P1201" s="207"/>
      <c r="Q1201" s="207"/>
    </row>
    <row r="1202" s="206" customFormat="1" spans="3:17">
      <c r="C1202" s="121"/>
      <c r="D1202" s="121"/>
      <c r="E1202" s="121"/>
      <c r="F1202" s="121"/>
      <c r="G1202" s="121"/>
      <c r="H1202" s="121"/>
      <c r="I1202" s="121"/>
      <c r="J1202" s="121"/>
      <c r="K1202" s="121"/>
      <c r="L1202" s="121"/>
      <c r="O1202" s="207"/>
      <c r="P1202" s="207"/>
      <c r="Q1202" s="207"/>
    </row>
    <row r="1203" s="206" customFormat="1" spans="3:17">
      <c r="C1203" s="121"/>
      <c r="D1203" s="121"/>
      <c r="E1203" s="121"/>
      <c r="F1203" s="121"/>
      <c r="G1203" s="121"/>
      <c r="H1203" s="121"/>
      <c r="I1203" s="121"/>
      <c r="J1203" s="121"/>
      <c r="K1203" s="121"/>
      <c r="L1203" s="121"/>
      <c r="O1203" s="207"/>
      <c r="P1203" s="207"/>
      <c r="Q1203" s="207"/>
    </row>
    <row r="1204" s="206" customFormat="1" spans="3:17">
      <c r="C1204" s="121"/>
      <c r="D1204" s="121"/>
      <c r="E1204" s="121"/>
      <c r="F1204" s="121"/>
      <c r="G1204" s="121"/>
      <c r="H1204" s="121"/>
      <c r="I1204" s="121"/>
      <c r="J1204" s="121"/>
      <c r="K1204" s="121"/>
      <c r="L1204" s="121"/>
      <c r="O1204" s="207"/>
      <c r="P1204" s="207"/>
      <c r="Q1204" s="207"/>
    </row>
    <row r="1205" s="206" customFormat="1" spans="3:17">
      <c r="C1205" s="121"/>
      <c r="D1205" s="121"/>
      <c r="E1205" s="121"/>
      <c r="F1205" s="121"/>
      <c r="G1205" s="121"/>
      <c r="H1205" s="121"/>
      <c r="I1205" s="121"/>
      <c r="J1205" s="121"/>
      <c r="K1205" s="121"/>
      <c r="L1205" s="121"/>
      <c r="O1205" s="207"/>
      <c r="P1205" s="207"/>
      <c r="Q1205" s="207"/>
    </row>
    <row r="1206" s="206" customFormat="1" spans="3:17">
      <c r="C1206" s="121"/>
      <c r="D1206" s="121"/>
      <c r="E1206" s="121"/>
      <c r="F1206" s="121"/>
      <c r="G1206" s="121"/>
      <c r="H1206" s="121"/>
      <c r="I1206" s="121"/>
      <c r="J1206" s="121"/>
      <c r="K1206" s="121"/>
      <c r="L1206" s="121"/>
      <c r="O1206" s="207"/>
      <c r="P1206" s="207"/>
      <c r="Q1206" s="207"/>
    </row>
    <row r="1207" s="206" customFormat="1" spans="3:17">
      <c r="C1207" s="121"/>
      <c r="D1207" s="121"/>
      <c r="E1207" s="121"/>
      <c r="F1207" s="121"/>
      <c r="G1207" s="121"/>
      <c r="H1207" s="121"/>
      <c r="I1207" s="121"/>
      <c r="J1207" s="121"/>
      <c r="K1207" s="121"/>
      <c r="L1207" s="121"/>
      <c r="O1207" s="207"/>
      <c r="P1207" s="207"/>
      <c r="Q1207" s="207"/>
    </row>
    <row r="1208" s="206" customFormat="1" spans="3:17">
      <c r="C1208" s="121"/>
      <c r="D1208" s="121"/>
      <c r="E1208" s="121"/>
      <c r="F1208" s="121"/>
      <c r="G1208" s="121"/>
      <c r="H1208" s="121"/>
      <c r="I1208" s="121"/>
      <c r="J1208" s="121"/>
      <c r="K1208" s="121"/>
      <c r="L1208" s="121"/>
      <c r="O1208" s="207"/>
      <c r="P1208" s="207"/>
      <c r="Q1208" s="207"/>
    </row>
    <row r="1209" s="206" customFormat="1" spans="3:17">
      <c r="C1209" s="121"/>
      <c r="D1209" s="121"/>
      <c r="E1209" s="121"/>
      <c r="F1209" s="121"/>
      <c r="G1209" s="121"/>
      <c r="H1209" s="121"/>
      <c r="I1209" s="121"/>
      <c r="J1209" s="121"/>
      <c r="K1209" s="121"/>
      <c r="L1209" s="121"/>
      <c r="O1209" s="207"/>
      <c r="P1209" s="207"/>
      <c r="Q1209" s="207"/>
    </row>
    <row r="1210" s="206" customFormat="1" spans="3:17">
      <c r="C1210" s="121"/>
      <c r="D1210" s="121"/>
      <c r="E1210" s="121"/>
      <c r="F1210" s="121"/>
      <c r="G1210" s="121"/>
      <c r="H1210" s="121"/>
      <c r="I1210" s="121"/>
      <c r="J1210" s="121"/>
      <c r="K1210" s="121"/>
      <c r="L1210" s="121"/>
      <c r="O1210" s="207"/>
      <c r="P1210" s="207"/>
      <c r="Q1210" s="207"/>
    </row>
    <row r="1211" s="206" customFormat="1" spans="3:17">
      <c r="C1211" s="121"/>
      <c r="D1211" s="121"/>
      <c r="E1211" s="121"/>
      <c r="F1211" s="121"/>
      <c r="G1211" s="121"/>
      <c r="H1211" s="121"/>
      <c r="I1211" s="121"/>
      <c r="J1211" s="121"/>
      <c r="K1211" s="121"/>
      <c r="L1211" s="121"/>
      <c r="O1211" s="207"/>
      <c r="P1211" s="207"/>
      <c r="Q1211" s="207"/>
    </row>
    <row r="1212" s="206" customFormat="1" spans="3:17">
      <c r="C1212" s="121"/>
      <c r="D1212" s="121"/>
      <c r="E1212" s="121"/>
      <c r="F1212" s="121"/>
      <c r="G1212" s="121"/>
      <c r="H1212" s="121"/>
      <c r="I1212" s="121"/>
      <c r="J1212" s="121"/>
      <c r="K1212" s="121"/>
      <c r="L1212" s="121"/>
      <c r="O1212" s="207"/>
      <c r="P1212" s="207"/>
      <c r="Q1212" s="207"/>
    </row>
    <row r="1213" s="206" customFormat="1" spans="3:17">
      <c r="C1213" s="121"/>
      <c r="D1213" s="121"/>
      <c r="E1213" s="121"/>
      <c r="F1213" s="121"/>
      <c r="G1213" s="121"/>
      <c r="H1213" s="121"/>
      <c r="I1213" s="121"/>
      <c r="J1213" s="121"/>
      <c r="K1213" s="121"/>
      <c r="L1213" s="121"/>
      <c r="O1213" s="207"/>
      <c r="P1213" s="207"/>
      <c r="Q1213" s="207"/>
    </row>
    <row r="1214" s="206" customFormat="1" spans="3:17">
      <c r="C1214" s="121"/>
      <c r="D1214" s="121"/>
      <c r="E1214" s="121"/>
      <c r="F1214" s="121"/>
      <c r="G1214" s="121"/>
      <c r="H1214" s="121"/>
      <c r="I1214" s="121"/>
      <c r="J1214" s="121"/>
      <c r="K1214" s="121"/>
      <c r="L1214" s="121"/>
      <c r="O1214" s="207"/>
      <c r="P1214" s="207"/>
      <c r="Q1214" s="207"/>
    </row>
    <row r="1215" s="206" customFormat="1" spans="3:17">
      <c r="C1215" s="121"/>
      <c r="D1215" s="121"/>
      <c r="E1215" s="121"/>
      <c r="F1215" s="121"/>
      <c r="G1215" s="121"/>
      <c r="H1215" s="121"/>
      <c r="I1215" s="121"/>
      <c r="J1215" s="121"/>
      <c r="K1215" s="121"/>
      <c r="L1215" s="121"/>
      <c r="O1215" s="207"/>
      <c r="P1215" s="207"/>
      <c r="Q1215" s="207"/>
    </row>
    <row r="1216" s="206" customFormat="1" spans="3:17">
      <c r="C1216" s="121"/>
      <c r="D1216" s="121"/>
      <c r="E1216" s="121"/>
      <c r="F1216" s="121"/>
      <c r="G1216" s="121"/>
      <c r="H1216" s="121"/>
      <c r="I1216" s="121"/>
      <c r="J1216" s="121"/>
      <c r="K1216" s="121"/>
      <c r="L1216" s="121"/>
      <c r="O1216" s="207"/>
      <c r="P1216" s="207"/>
      <c r="Q1216" s="207"/>
    </row>
    <row r="1217" s="206" customFormat="1" spans="3:17">
      <c r="C1217" s="121"/>
      <c r="D1217" s="121"/>
      <c r="E1217" s="121"/>
      <c r="F1217" s="121"/>
      <c r="G1217" s="121"/>
      <c r="H1217" s="121"/>
      <c r="I1217" s="121"/>
      <c r="J1217" s="121"/>
      <c r="K1217" s="121"/>
      <c r="L1217" s="121"/>
      <c r="O1217" s="207"/>
      <c r="P1217" s="207"/>
      <c r="Q1217" s="207"/>
    </row>
    <row r="1218" s="206" customFormat="1" spans="3:17">
      <c r="C1218" s="121"/>
      <c r="D1218" s="121"/>
      <c r="E1218" s="121"/>
      <c r="F1218" s="121"/>
      <c r="G1218" s="121"/>
      <c r="H1218" s="121"/>
      <c r="I1218" s="121"/>
      <c r="J1218" s="121"/>
      <c r="K1218" s="121"/>
      <c r="L1218" s="121"/>
      <c r="O1218" s="207"/>
      <c r="P1218" s="207"/>
      <c r="Q1218" s="207"/>
    </row>
    <row r="1219" s="206" customFormat="1" spans="3:17">
      <c r="C1219" s="121"/>
      <c r="D1219" s="121"/>
      <c r="E1219" s="121"/>
      <c r="F1219" s="121"/>
      <c r="G1219" s="121"/>
      <c r="H1219" s="121"/>
      <c r="I1219" s="121"/>
      <c r="J1219" s="121"/>
      <c r="K1219" s="121"/>
      <c r="L1219" s="121"/>
      <c r="O1219" s="207"/>
      <c r="P1219" s="207"/>
      <c r="Q1219" s="207"/>
    </row>
    <row r="1220" s="206" customFormat="1" spans="3:17">
      <c r="C1220" s="121"/>
      <c r="D1220" s="121"/>
      <c r="E1220" s="121"/>
      <c r="F1220" s="121"/>
      <c r="G1220" s="121"/>
      <c r="H1220" s="121"/>
      <c r="I1220" s="121"/>
      <c r="J1220" s="121"/>
      <c r="K1220" s="121"/>
      <c r="L1220" s="121"/>
      <c r="O1220" s="207"/>
      <c r="P1220" s="207"/>
      <c r="Q1220" s="207"/>
    </row>
    <row r="1221" s="206" customFormat="1" spans="3:17">
      <c r="C1221" s="121"/>
      <c r="D1221" s="121"/>
      <c r="E1221" s="121"/>
      <c r="F1221" s="121"/>
      <c r="G1221" s="121"/>
      <c r="H1221" s="121"/>
      <c r="I1221" s="121"/>
      <c r="J1221" s="121"/>
      <c r="K1221" s="121"/>
      <c r="L1221" s="121"/>
      <c r="O1221" s="207"/>
      <c r="P1221" s="207"/>
      <c r="Q1221" s="207"/>
    </row>
    <row r="1222" s="206" customFormat="1" spans="3:17">
      <c r="C1222" s="121"/>
      <c r="D1222" s="121"/>
      <c r="E1222" s="121"/>
      <c r="F1222" s="121"/>
      <c r="G1222" s="121"/>
      <c r="H1222" s="121"/>
      <c r="I1222" s="121"/>
      <c r="J1222" s="121"/>
      <c r="K1222" s="121"/>
      <c r="L1222" s="121"/>
      <c r="O1222" s="207"/>
      <c r="P1222" s="207"/>
      <c r="Q1222" s="207"/>
    </row>
    <row r="1223" s="206" customFormat="1" spans="3:17">
      <c r="C1223" s="121"/>
      <c r="D1223" s="121"/>
      <c r="E1223" s="121"/>
      <c r="F1223" s="121"/>
      <c r="G1223" s="121"/>
      <c r="H1223" s="121"/>
      <c r="I1223" s="121"/>
      <c r="J1223" s="121"/>
      <c r="K1223" s="121"/>
      <c r="L1223" s="121"/>
      <c r="O1223" s="207"/>
      <c r="P1223" s="207"/>
      <c r="Q1223" s="207"/>
    </row>
    <row r="1224" s="206" customFormat="1" spans="3:17">
      <c r="C1224" s="121"/>
      <c r="D1224" s="121"/>
      <c r="E1224" s="121"/>
      <c r="F1224" s="121"/>
      <c r="G1224" s="121"/>
      <c r="H1224" s="121"/>
      <c r="I1224" s="121"/>
      <c r="J1224" s="121"/>
      <c r="K1224" s="121"/>
      <c r="L1224" s="121"/>
      <c r="O1224" s="207"/>
      <c r="P1224" s="207"/>
      <c r="Q1224" s="207"/>
    </row>
    <row r="1225" s="206" customFormat="1" spans="3:17">
      <c r="C1225" s="121"/>
      <c r="D1225" s="121"/>
      <c r="E1225" s="121"/>
      <c r="F1225" s="121"/>
      <c r="G1225" s="121"/>
      <c r="H1225" s="121"/>
      <c r="I1225" s="121"/>
      <c r="J1225" s="121"/>
      <c r="K1225" s="121"/>
      <c r="L1225" s="121"/>
      <c r="O1225" s="207"/>
      <c r="P1225" s="207"/>
      <c r="Q1225" s="207"/>
    </row>
    <row r="1226" s="206" customFormat="1" spans="3:17">
      <c r="C1226" s="121"/>
      <c r="D1226" s="121"/>
      <c r="E1226" s="121"/>
      <c r="F1226" s="121"/>
      <c r="G1226" s="121"/>
      <c r="H1226" s="121"/>
      <c r="I1226" s="121"/>
      <c r="J1226" s="121"/>
      <c r="K1226" s="121"/>
      <c r="L1226" s="121"/>
      <c r="O1226" s="207"/>
      <c r="P1226" s="207"/>
      <c r="Q1226" s="207"/>
    </row>
    <row r="1227" s="206" customFormat="1" spans="3:17">
      <c r="C1227" s="121"/>
      <c r="D1227" s="121"/>
      <c r="E1227" s="121"/>
      <c r="F1227" s="121"/>
      <c r="G1227" s="121"/>
      <c r="H1227" s="121"/>
      <c r="I1227" s="121"/>
      <c r="J1227" s="121"/>
      <c r="K1227" s="121"/>
      <c r="L1227" s="121"/>
      <c r="O1227" s="207"/>
      <c r="P1227" s="207"/>
      <c r="Q1227" s="207"/>
    </row>
    <row r="1228" s="206" customFormat="1" spans="3:17">
      <c r="C1228" s="121"/>
      <c r="D1228" s="121"/>
      <c r="E1228" s="121"/>
      <c r="F1228" s="121"/>
      <c r="G1228" s="121"/>
      <c r="H1228" s="121"/>
      <c r="I1228" s="121"/>
      <c r="J1228" s="121"/>
      <c r="K1228" s="121"/>
      <c r="L1228" s="121"/>
      <c r="O1228" s="207"/>
      <c r="P1228" s="207"/>
      <c r="Q1228" s="207"/>
    </row>
    <row r="1229" s="206" customFormat="1" spans="3:17">
      <c r="C1229" s="121"/>
      <c r="D1229" s="121"/>
      <c r="E1229" s="121"/>
      <c r="F1229" s="121"/>
      <c r="G1229" s="121"/>
      <c r="H1229" s="121"/>
      <c r="I1229" s="121"/>
      <c r="J1229" s="121"/>
      <c r="K1229" s="121"/>
      <c r="L1229" s="121"/>
      <c r="O1229" s="207"/>
      <c r="P1229" s="207"/>
      <c r="Q1229" s="207"/>
    </row>
    <row r="1230" s="206" customFormat="1" spans="3:17">
      <c r="C1230" s="121"/>
      <c r="D1230" s="121"/>
      <c r="E1230" s="121"/>
      <c r="F1230" s="121"/>
      <c r="G1230" s="121"/>
      <c r="H1230" s="121"/>
      <c r="I1230" s="121"/>
      <c r="J1230" s="121"/>
      <c r="K1230" s="121"/>
      <c r="L1230" s="121"/>
      <c r="O1230" s="207"/>
      <c r="P1230" s="207"/>
      <c r="Q1230" s="207"/>
    </row>
    <row r="1231" s="206" customFormat="1" spans="3:17">
      <c r="C1231" s="121"/>
      <c r="D1231" s="121"/>
      <c r="E1231" s="121"/>
      <c r="F1231" s="121"/>
      <c r="G1231" s="121"/>
      <c r="H1231" s="121"/>
      <c r="I1231" s="121"/>
      <c r="J1231" s="121"/>
      <c r="K1231" s="121"/>
      <c r="L1231" s="121"/>
      <c r="O1231" s="207"/>
      <c r="P1231" s="207"/>
      <c r="Q1231" s="207"/>
    </row>
    <row r="1232" s="206" customFormat="1" spans="3:17">
      <c r="C1232" s="121"/>
      <c r="D1232" s="121"/>
      <c r="E1232" s="121"/>
      <c r="F1232" s="121"/>
      <c r="G1232" s="121"/>
      <c r="H1232" s="121"/>
      <c r="I1232" s="121"/>
      <c r="J1232" s="121"/>
      <c r="K1232" s="121"/>
      <c r="L1232" s="121"/>
      <c r="O1232" s="207"/>
      <c r="P1232" s="207"/>
      <c r="Q1232" s="207"/>
    </row>
    <row r="1233" s="206" customFormat="1" spans="3:17">
      <c r="C1233" s="121"/>
      <c r="D1233" s="121"/>
      <c r="E1233" s="121"/>
      <c r="F1233" s="121"/>
      <c r="G1233" s="121"/>
      <c r="H1233" s="121"/>
      <c r="I1233" s="121"/>
      <c r="J1233" s="121"/>
      <c r="K1233" s="121"/>
      <c r="L1233" s="121"/>
      <c r="O1233" s="207"/>
      <c r="P1233" s="207"/>
      <c r="Q1233" s="207"/>
    </row>
    <row r="1234" s="206" customFormat="1" spans="3:17">
      <c r="C1234" s="121"/>
      <c r="D1234" s="121"/>
      <c r="E1234" s="121"/>
      <c r="F1234" s="121"/>
      <c r="G1234" s="121"/>
      <c r="H1234" s="121"/>
      <c r="I1234" s="121"/>
      <c r="J1234" s="121"/>
      <c r="K1234" s="121"/>
      <c r="L1234" s="121"/>
      <c r="O1234" s="207"/>
      <c r="P1234" s="207"/>
      <c r="Q1234" s="207"/>
    </row>
    <row r="1235" s="206" customFormat="1" spans="3:17">
      <c r="C1235" s="121"/>
      <c r="D1235" s="121"/>
      <c r="E1235" s="121"/>
      <c r="F1235" s="121"/>
      <c r="G1235" s="121"/>
      <c r="H1235" s="121"/>
      <c r="I1235" s="121"/>
      <c r="J1235" s="121"/>
      <c r="K1235" s="121"/>
      <c r="L1235" s="121"/>
      <c r="O1235" s="207"/>
      <c r="P1235" s="207"/>
      <c r="Q1235" s="207"/>
    </row>
    <row r="1236" s="206" customFormat="1" spans="3:17">
      <c r="C1236" s="121"/>
      <c r="D1236" s="121"/>
      <c r="E1236" s="121"/>
      <c r="F1236" s="121"/>
      <c r="G1236" s="121"/>
      <c r="H1236" s="121"/>
      <c r="I1236" s="121"/>
      <c r="J1236" s="121"/>
      <c r="K1236" s="121"/>
      <c r="L1236" s="121"/>
      <c r="O1236" s="207"/>
      <c r="P1236" s="207"/>
      <c r="Q1236" s="207"/>
    </row>
    <row r="1237" s="206" customFormat="1" spans="3:17">
      <c r="C1237" s="121"/>
      <c r="D1237" s="121"/>
      <c r="E1237" s="121"/>
      <c r="F1237" s="121"/>
      <c r="G1237" s="121"/>
      <c r="H1237" s="121"/>
      <c r="I1237" s="121"/>
      <c r="J1237" s="121"/>
      <c r="K1237" s="121"/>
      <c r="L1237" s="121"/>
      <c r="O1237" s="207"/>
      <c r="P1237" s="207"/>
      <c r="Q1237" s="207"/>
    </row>
    <row r="1238" s="206" customFormat="1" spans="3:17">
      <c r="C1238" s="121"/>
      <c r="D1238" s="121"/>
      <c r="E1238" s="121"/>
      <c r="F1238" s="121"/>
      <c r="G1238" s="121"/>
      <c r="H1238" s="121"/>
      <c r="I1238" s="121"/>
      <c r="J1238" s="121"/>
      <c r="K1238" s="121"/>
      <c r="L1238" s="121"/>
      <c r="O1238" s="207"/>
      <c r="P1238" s="207"/>
      <c r="Q1238" s="207"/>
    </row>
    <row r="1239" s="206" customFormat="1" spans="3:17">
      <c r="C1239" s="121"/>
      <c r="D1239" s="121"/>
      <c r="E1239" s="121"/>
      <c r="F1239" s="121"/>
      <c r="G1239" s="121"/>
      <c r="H1239" s="121"/>
      <c r="I1239" s="121"/>
      <c r="J1239" s="121"/>
      <c r="K1239" s="121"/>
      <c r="L1239" s="121"/>
      <c r="O1239" s="207"/>
      <c r="P1239" s="207"/>
      <c r="Q1239" s="207"/>
    </row>
    <row r="1240" s="206" customFormat="1" spans="3:17">
      <c r="C1240" s="121"/>
      <c r="D1240" s="121"/>
      <c r="E1240" s="121"/>
      <c r="F1240" s="121"/>
      <c r="G1240" s="121"/>
      <c r="H1240" s="121"/>
      <c r="I1240" s="121"/>
      <c r="J1240" s="121"/>
      <c r="K1240" s="121"/>
      <c r="L1240" s="121"/>
      <c r="O1240" s="207"/>
      <c r="P1240" s="207"/>
      <c r="Q1240" s="207"/>
    </row>
    <row r="1241" s="206" customFormat="1" spans="3:17">
      <c r="C1241" s="121"/>
      <c r="D1241" s="121"/>
      <c r="E1241" s="121"/>
      <c r="F1241" s="121"/>
      <c r="G1241" s="121"/>
      <c r="H1241" s="121"/>
      <c r="I1241" s="121"/>
      <c r="J1241" s="121"/>
      <c r="K1241" s="121"/>
      <c r="L1241" s="121"/>
      <c r="O1241" s="207"/>
      <c r="P1241" s="207"/>
      <c r="Q1241" s="207"/>
    </row>
    <row r="1242" s="206" customFormat="1" spans="3:17">
      <c r="C1242" s="121"/>
      <c r="D1242" s="121"/>
      <c r="E1242" s="121"/>
      <c r="F1242" s="121"/>
      <c r="G1242" s="121"/>
      <c r="H1242" s="121"/>
      <c r="I1242" s="121"/>
      <c r="J1242" s="121"/>
      <c r="K1242" s="121"/>
      <c r="L1242" s="121"/>
      <c r="O1242" s="207"/>
      <c r="P1242" s="207"/>
      <c r="Q1242" s="207"/>
    </row>
    <row r="1243" s="206" customFormat="1" spans="3:17">
      <c r="C1243" s="121"/>
      <c r="D1243" s="121"/>
      <c r="E1243" s="121"/>
      <c r="F1243" s="121"/>
      <c r="G1243" s="121"/>
      <c r="H1243" s="121"/>
      <c r="I1243" s="121"/>
      <c r="J1243" s="121"/>
      <c r="K1243" s="121"/>
      <c r="L1243" s="121"/>
      <c r="O1243" s="207"/>
      <c r="P1243" s="207"/>
      <c r="Q1243" s="207"/>
    </row>
    <row r="1244" s="206" customFormat="1" spans="3:17">
      <c r="C1244" s="121"/>
      <c r="D1244" s="121"/>
      <c r="E1244" s="121"/>
      <c r="F1244" s="121"/>
      <c r="G1244" s="121"/>
      <c r="H1244" s="121"/>
      <c r="I1244" s="121"/>
      <c r="J1244" s="121"/>
      <c r="K1244" s="121"/>
      <c r="L1244" s="121"/>
      <c r="O1244" s="207"/>
      <c r="P1244" s="207"/>
      <c r="Q1244" s="207"/>
    </row>
    <row r="1245" s="206" customFormat="1" spans="3:17">
      <c r="C1245" s="121"/>
      <c r="D1245" s="121"/>
      <c r="E1245" s="121"/>
      <c r="F1245" s="121"/>
      <c r="G1245" s="121"/>
      <c r="H1245" s="121"/>
      <c r="I1245" s="121"/>
      <c r="J1245" s="121"/>
      <c r="K1245" s="121"/>
      <c r="L1245" s="121"/>
      <c r="O1245" s="207"/>
      <c r="P1245" s="207"/>
      <c r="Q1245" s="207"/>
    </row>
    <row r="1246" s="206" customFormat="1" spans="3:17">
      <c r="C1246" s="121"/>
      <c r="D1246" s="121"/>
      <c r="E1246" s="121"/>
      <c r="F1246" s="121"/>
      <c r="G1246" s="121"/>
      <c r="H1246" s="121"/>
      <c r="I1246" s="121"/>
      <c r="J1246" s="121"/>
      <c r="K1246" s="121"/>
      <c r="L1246" s="121"/>
      <c r="O1246" s="207"/>
      <c r="P1246" s="207"/>
      <c r="Q1246" s="207"/>
    </row>
    <row r="1247" s="206" customFormat="1" spans="3:17">
      <c r="C1247" s="121"/>
      <c r="D1247" s="121"/>
      <c r="E1247" s="121"/>
      <c r="F1247" s="121"/>
      <c r="G1247" s="121"/>
      <c r="H1247" s="121"/>
      <c r="I1247" s="121"/>
      <c r="J1247" s="121"/>
      <c r="K1247" s="121"/>
      <c r="L1247" s="121"/>
      <c r="O1247" s="207"/>
      <c r="P1247" s="207"/>
      <c r="Q1247" s="207"/>
    </row>
    <row r="1248" s="206" customFormat="1" spans="3:17">
      <c r="C1248" s="121"/>
      <c r="D1248" s="121"/>
      <c r="E1248" s="121"/>
      <c r="F1248" s="121"/>
      <c r="G1248" s="121"/>
      <c r="H1248" s="121"/>
      <c r="I1248" s="121"/>
      <c r="J1248" s="121"/>
      <c r="K1248" s="121"/>
      <c r="L1248" s="121"/>
      <c r="O1248" s="207"/>
      <c r="P1248" s="207"/>
      <c r="Q1248" s="207"/>
    </row>
    <row r="1249" s="206" customFormat="1" spans="3:17">
      <c r="C1249" s="121"/>
      <c r="D1249" s="121"/>
      <c r="E1249" s="121"/>
      <c r="F1249" s="121"/>
      <c r="G1249" s="121"/>
      <c r="H1249" s="121"/>
      <c r="I1249" s="121"/>
      <c r="J1249" s="121"/>
      <c r="K1249" s="121"/>
      <c r="L1249" s="121"/>
      <c r="O1249" s="207"/>
      <c r="P1249" s="207"/>
      <c r="Q1249" s="207"/>
    </row>
    <row r="1250" s="206" customFormat="1" spans="3:17">
      <c r="C1250" s="121"/>
      <c r="D1250" s="121"/>
      <c r="E1250" s="121"/>
      <c r="F1250" s="121"/>
      <c r="G1250" s="121"/>
      <c r="H1250" s="121"/>
      <c r="I1250" s="121"/>
      <c r="J1250" s="121"/>
      <c r="K1250" s="121"/>
      <c r="L1250" s="121"/>
      <c r="O1250" s="207"/>
      <c r="P1250" s="207"/>
      <c r="Q1250" s="207"/>
    </row>
    <row r="1251" s="206" customFormat="1" spans="3:17">
      <c r="C1251" s="121"/>
      <c r="D1251" s="121"/>
      <c r="E1251" s="121"/>
      <c r="F1251" s="121"/>
      <c r="G1251" s="121"/>
      <c r="H1251" s="121"/>
      <c r="I1251" s="121"/>
      <c r="J1251" s="121"/>
      <c r="K1251" s="121"/>
      <c r="L1251" s="121"/>
      <c r="O1251" s="207"/>
      <c r="P1251" s="207"/>
      <c r="Q1251" s="207"/>
    </row>
    <row r="1252" s="206" customFormat="1" spans="3:17">
      <c r="C1252" s="121"/>
      <c r="D1252" s="121"/>
      <c r="E1252" s="121"/>
      <c r="F1252" s="121"/>
      <c r="G1252" s="121"/>
      <c r="H1252" s="121"/>
      <c r="I1252" s="121"/>
      <c r="J1252" s="121"/>
      <c r="K1252" s="121"/>
      <c r="L1252" s="121"/>
      <c r="O1252" s="207"/>
      <c r="P1252" s="207"/>
      <c r="Q1252" s="207"/>
    </row>
    <row r="1253" s="206" customFormat="1" spans="3:17">
      <c r="C1253" s="121"/>
      <c r="D1253" s="121"/>
      <c r="E1253" s="121"/>
      <c r="F1253" s="121"/>
      <c r="G1253" s="121"/>
      <c r="H1253" s="121"/>
      <c r="I1253" s="121"/>
      <c r="J1253" s="121"/>
      <c r="K1253" s="121"/>
      <c r="L1253" s="121"/>
      <c r="O1253" s="207"/>
      <c r="P1253" s="207"/>
      <c r="Q1253" s="207"/>
    </row>
    <row r="1254" s="206" customFormat="1" spans="3:17">
      <c r="C1254" s="121"/>
      <c r="D1254" s="121"/>
      <c r="E1254" s="121"/>
      <c r="F1254" s="121"/>
      <c r="G1254" s="121"/>
      <c r="H1254" s="121"/>
      <c r="I1254" s="121"/>
      <c r="J1254" s="121"/>
      <c r="K1254" s="121"/>
      <c r="L1254" s="121"/>
      <c r="O1254" s="207"/>
      <c r="P1254" s="207"/>
      <c r="Q1254" s="207"/>
    </row>
    <row r="1255" s="206" customFormat="1" spans="3:17">
      <c r="C1255" s="121"/>
      <c r="D1255" s="121"/>
      <c r="E1255" s="121"/>
      <c r="F1255" s="121"/>
      <c r="G1255" s="121"/>
      <c r="H1255" s="121"/>
      <c r="I1255" s="121"/>
      <c r="J1255" s="121"/>
      <c r="K1255" s="121"/>
      <c r="L1255" s="121"/>
      <c r="O1255" s="207"/>
      <c r="P1255" s="207"/>
      <c r="Q1255" s="207"/>
    </row>
    <row r="1256" s="206" customFormat="1" spans="3:17">
      <c r="C1256" s="121"/>
      <c r="D1256" s="121"/>
      <c r="E1256" s="121"/>
      <c r="F1256" s="121"/>
      <c r="G1256" s="121"/>
      <c r="H1256" s="121"/>
      <c r="I1256" s="121"/>
      <c r="J1256" s="121"/>
      <c r="K1256" s="121"/>
      <c r="L1256" s="121"/>
      <c r="O1256" s="207"/>
      <c r="P1256" s="207"/>
      <c r="Q1256" s="207"/>
    </row>
    <row r="1257" s="206" customFormat="1" spans="3:17">
      <c r="C1257" s="121"/>
      <c r="D1257" s="121"/>
      <c r="E1257" s="121"/>
      <c r="F1257" s="121"/>
      <c r="G1257" s="121"/>
      <c r="H1257" s="121"/>
      <c r="I1257" s="121"/>
      <c r="J1257" s="121"/>
      <c r="K1257" s="121"/>
      <c r="L1257" s="121"/>
      <c r="O1257" s="207"/>
      <c r="P1257" s="207"/>
      <c r="Q1257" s="207"/>
    </row>
    <row r="1258" s="206" customFormat="1" spans="3:17">
      <c r="C1258" s="121"/>
      <c r="D1258" s="121"/>
      <c r="E1258" s="121"/>
      <c r="F1258" s="121"/>
      <c r="G1258" s="121"/>
      <c r="H1258" s="121"/>
      <c r="I1258" s="121"/>
      <c r="J1258" s="121"/>
      <c r="K1258" s="121"/>
      <c r="L1258" s="121"/>
      <c r="O1258" s="207"/>
      <c r="P1258" s="207"/>
      <c r="Q1258" s="207"/>
    </row>
    <row r="1259" s="206" customFormat="1" spans="3:17">
      <c r="C1259" s="121"/>
      <c r="D1259" s="121"/>
      <c r="E1259" s="121"/>
      <c r="F1259" s="121"/>
      <c r="G1259" s="121"/>
      <c r="H1259" s="121"/>
      <c r="I1259" s="121"/>
      <c r="J1259" s="121"/>
      <c r="K1259" s="121"/>
      <c r="L1259" s="121"/>
      <c r="O1259" s="207"/>
      <c r="P1259" s="207"/>
      <c r="Q1259" s="207"/>
    </row>
    <row r="1260" s="206" customFormat="1" spans="3:17">
      <c r="C1260" s="121"/>
      <c r="D1260" s="121"/>
      <c r="E1260" s="121"/>
      <c r="F1260" s="121"/>
      <c r="G1260" s="121"/>
      <c r="H1260" s="121"/>
      <c r="I1260" s="121"/>
      <c r="J1260" s="121"/>
      <c r="K1260" s="121"/>
      <c r="L1260" s="121"/>
      <c r="O1260" s="207"/>
      <c r="P1260" s="207"/>
      <c r="Q1260" s="207"/>
    </row>
    <row r="1261" s="206" customFormat="1" spans="3:17">
      <c r="C1261" s="121"/>
      <c r="D1261" s="121"/>
      <c r="E1261" s="121"/>
      <c r="F1261" s="121"/>
      <c r="G1261" s="121"/>
      <c r="H1261" s="121"/>
      <c r="I1261" s="121"/>
      <c r="J1261" s="121"/>
      <c r="K1261" s="121"/>
      <c r="L1261" s="121"/>
      <c r="O1261" s="207"/>
      <c r="P1261" s="207"/>
      <c r="Q1261" s="207"/>
    </row>
    <row r="1262" s="206" customFormat="1" spans="3:17">
      <c r="C1262" s="121"/>
      <c r="D1262" s="121"/>
      <c r="E1262" s="121"/>
      <c r="F1262" s="121"/>
      <c r="G1262" s="121"/>
      <c r="H1262" s="121"/>
      <c r="I1262" s="121"/>
      <c r="J1262" s="121"/>
      <c r="K1262" s="121"/>
      <c r="L1262" s="121"/>
      <c r="O1262" s="207"/>
      <c r="P1262" s="207"/>
      <c r="Q1262" s="207"/>
    </row>
    <row r="1263" s="206" customFormat="1" spans="3:17">
      <c r="C1263" s="121"/>
      <c r="D1263" s="121"/>
      <c r="E1263" s="121"/>
      <c r="F1263" s="121"/>
      <c r="G1263" s="121"/>
      <c r="H1263" s="121"/>
      <c r="I1263" s="121"/>
      <c r="J1263" s="121"/>
      <c r="K1263" s="121"/>
      <c r="L1263" s="121"/>
      <c r="O1263" s="207"/>
      <c r="P1263" s="207"/>
      <c r="Q1263" s="207"/>
    </row>
    <row r="1264" s="206" customFormat="1" spans="3:17">
      <c r="C1264" s="121"/>
      <c r="D1264" s="121"/>
      <c r="E1264" s="121"/>
      <c r="F1264" s="121"/>
      <c r="G1264" s="121"/>
      <c r="H1264" s="121"/>
      <c r="I1264" s="121"/>
      <c r="J1264" s="121"/>
      <c r="K1264" s="121"/>
      <c r="L1264" s="121"/>
      <c r="O1264" s="207"/>
      <c r="P1264" s="207"/>
      <c r="Q1264" s="207"/>
    </row>
    <row r="1265" s="206" customFormat="1" spans="3:17">
      <c r="C1265" s="121"/>
      <c r="D1265" s="121"/>
      <c r="E1265" s="121"/>
      <c r="F1265" s="121"/>
      <c r="G1265" s="121"/>
      <c r="H1265" s="121"/>
      <c r="I1265" s="121"/>
      <c r="J1265" s="121"/>
      <c r="K1265" s="121"/>
      <c r="L1265" s="121"/>
      <c r="O1265" s="207"/>
      <c r="P1265" s="207"/>
      <c r="Q1265" s="207"/>
    </row>
    <row r="1266" s="206" customFormat="1" spans="3:17">
      <c r="C1266" s="121"/>
      <c r="D1266" s="121"/>
      <c r="E1266" s="121"/>
      <c r="F1266" s="121"/>
      <c r="G1266" s="121"/>
      <c r="H1266" s="121"/>
      <c r="I1266" s="121"/>
      <c r="J1266" s="121"/>
      <c r="K1266" s="121"/>
      <c r="L1266" s="121"/>
      <c r="O1266" s="207"/>
      <c r="P1266" s="207"/>
      <c r="Q1266" s="207"/>
    </row>
    <row r="1267" s="206" customFormat="1" spans="3:17">
      <c r="C1267" s="121"/>
      <c r="D1267" s="121"/>
      <c r="E1267" s="121"/>
      <c r="F1267" s="121"/>
      <c r="G1267" s="121"/>
      <c r="H1267" s="121"/>
      <c r="I1267" s="121"/>
      <c r="J1267" s="121"/>
      <c r="K1267" s="121"/>
      <c r="L1267" s="121"/>
      <c r="O1267" s="207"/>
      <c r="P1267" s="207"/>
      <c r="Q1267" s="207"/>
    </row>
    <row r="1268" s="206" customFormat="1" spans="3:17">
      <c r="C1268" s="121"/>
      <c r="D1268" s="121"/>
      <c r="E1268" s="121"/>
      <c r="F1268" s="121"/>
      <c r="G1268" s="121"/>
      <c r="H1268" s="121"/>
      <c r="I1268" s="121"/>
      <c r="J1268" s="121"/>
      <c r="K1268" s="121"/>
      <c r="L1268" s="121"/>
      <c r="O1268" s="207"/>
      <c r="P1268" s="207"/>
      <c r="Q1268" s="207"/>
    </row>
    <row r="1269" s="206" customFormat="1" spans="3:17">
      <c r="C1269" s="121"/>
      <c r="D1269" s="121"/>
      <c r="E1269" s="121"/>
      <c r="F1269" s="121"/>
      <c r="G1269" s="121"/>
      <c r="H1269" s="121"/>
      <c r="I1269" s="121"/>
      <c r="J1269" s="121"/>
      <c r="K1269" s="121"/>
      <c r="L1269" s="121"/>
      <c r="O1269" s="207"/>
      <c r="P1269" s="207"/>
      <c r="Q1269" s="207"/>
    </row>
    <row r="1270" s="206" customFormat="1" spans="3:17">
      <c r="C1270" s="121"/>
      <c r="D1270" s="121"/>
      <c r="E1270" s="121"/>
      <c r="F1270" s="121"/>
      <c r="G1270" s="121"/>
      <c r="H1270" s="121"/>
      <c r="I1270" s="121"/>
      <c r="J1270" s="121"/>
      <c r="K1270" s="121"/>
      <c r="L1270" s="121"/>
      <c r="O1270" s="207"/>
      <c r="P1270" s="207"/>
      <c r="Q1270" s="207"/>
    </row>
    <row r="1271" s="206" customFormat="1" spans="3:17">
      <c r="C1271" s="121"/>
      <c r="D1271" s="121"/>
      <c r="E1271" s="121"/>
      <c r="F1271" s="121"/>
      <c r="G1271" s="121"/>
      <c r="H1271" s="121"/>
      <c r="I1271" s="121"/>
      <c r="J1271" s="121"/>
      <c r="K1271" s="121"/>
      <c r="L1271" s="121"/>
      <c r="O1271" s="207"/>
      <c r="P1271" s="207"/>
      <c r="Q1271" s="207"/>
    </row>
    <row r="1272" s="206" customFormat="1" spans="3:17">
      <c r="C1272" s="121"/>
      <c r="D1272" s="121"/>
      <c r="E1272" s="121"/>
      <c r="F1272" s="121"/>
      <c r="G1272" s="121"/>
      <c r="H1272" s="121"/>
      <c r="I1272" s="121"/>
      <c r="J1272" s="121"/>
      <c r="K1272" s="121"/>
      <c r="L1272" s="121"/>
      <c r="O1272" s="207"/>
      <c r="P1272" s="207"/>
      <c r="Q1272" s="207"/>
    </row>
    <row r="1273" s="206" customFormat="1" spans="3:17">
      <c r="C1273" s="121"/>
      <c r="D1273" s="121"/>
      <c r="E1273" s="121"/>
      <c r="F1273" s="121"/>
      <c r="G1273" s="121"/>
      <c r="H1273" s="121"/>
      <c r="I1273" s="121"/>
      <c r="J1273" s="121"/>
      <c r="K1273" s="121"/>
      <c r="L1273" s="121"/>
      <c r="O1273" s="207"/>
      <c r="P1273" s="207"/>
      <c r="Q1273" s="207"/>
    </row>
    <row r="1274" s="206" customFormat="1" spans="3:17">
      <c r="C1274" s="121"/>
      <c r="D1274" s="121"/>
      <c r="E1274" s="121"/>
      <c r="F1274" s="121"/>
      <c r="G1274" s="121"/>
      <c r="H1274" s="121"/>
      <c r="I1274" s="121"/>
      <c r="J1274" s="121"/>
      <c r="K1274" s="121"/>
      <c r="L1274" s="121"/>
      <c r="O1274" s="207"/>
      <c r="P1274" s="207"/>
      <c r="Q1274" s="207"/>
    </row>
    <row r="1275" s="206" customFormat="1" spans="3:17">
      <c r="C1275" s="121"/>
      <c r="D1275" s="121"/>
      <c r="E1275" s="121"/>
      <c r="F1275" s="121"/>
      <c r="G1275" s="121"/>
      <c r="H1275" s="121"/>
      <c r="I1275" s="121"/>
      <c r="J1275" s="121"/>
      <c r="K1275" s="121"/>
      <c r="L1275" s="121"/>
      <c r="O1275" s="207"/>
      <c r="P1275" s="207"/>
      <c r="Q1275" s="207"/>
    </row>
    <row r="1276" s="206" customFormat="1" spans="3:17">
      <c r="C1276" s="121"/>
      <c r="D1276" s="121"/>
      <c r="E1276" s="121"/>
      <c r="F1276" s="121"/>
      <c r="G1276" s="121"/>
      <c r="H1276" s="121"/>
      <c r="I1276" s="121"/>
      <c r="J1276" s="121"/>
      <c r="K1276" s="121"/>
      <c r="L1276" s="121"/>
      <c r="O1276" s="207"/>
      <c r="P1276" s="207"/>
      <c r="Q1276" s="207"/>
    </row>
    <row r="1277" s="206" customFormat="1" spans="3:17">
      <c r="C1277" s="121"/>
      <c r="D1277" s="121"/>
      <c r="E1277" s="121"/>
      <c r="F1277" s="121"/>
      <c r="G1277" s="121"/>
      <c r="H1277" s="121"/>
      <c r="I1277" s="121"/>
      <c r="J1277" s="121"/>
      <c r="K1277" s="121"/>
      <c r="L1277" s="121"/>
      <c r="O1277" s="207"/>
      <c r="P1277" s="207"/>
      <c r="Q1277" s="207"/>
    </row>
    <row r="1278" s="206" customFormat="1" spans="3:17">
      <c r="C1278" s="121"/>
      <c r="D1278" s="121"/>
      <c r="E1278" s="121"/>
      <c r="F1278" s="121"/>
      <c r="G1278" s="121"/>
      <c r="H1278" s="121"/>
      <c r="I1278" s="121"/>
      <c r="J1278" s="121"/>
      <c r="K1278" s="121"/>
      <c r="L1278" s="121"/>
      <c r="O1278" s="207"/>
      <c r="P1278" s="207"/>
      <c r="Q1278" s="207"/>
    </row>
    <row r="1279" s="206" customFormat="1" spans="3:17">
      <c r="C1279" s="121"/>
      <c r="D1279" s="121"/>
      <c r="E1279" s="121"/>
      <c r="F1279" s="121"/>
      <c r="G1279" s="121"/>
      <c r="H1279" s="121"/>
      <c r="I1279" s="121"/>
      <c r="J1279" s="121"/>
      <c r="K1279" s="121"/>
      <c r="L1279" s="121"/>
      <c r="O1279" s="207"/>
      <c r="P1279" s="207"/>
      <c r="Q1279" s="207"/>
    </row>
    <row r="1280" s="206" customFormat="1" spans="3:17">
      <c r="C1280" s="121"/>
      <c r="D1280" s="121"/>
      <c r="E1280" s="121"/>
      <c r="F1280" s="121"/>
      <c r="G1280" s="121"/>
      <c r="H1280" s="121"/>
      <c r="I1280" s="121"/>
      <c r="J1280" s="121"/>
      <c r="K1280" s="121"/>
      <c r="L1280" s="121"/>
      <c r="O1280" s="207"/>
      <c r="P1280" s="207"/>
      <c r="Q1280" s="207"/>
    </row>
    <row r="1281" s="206" customFormat="1" spans="3:17">
      <c r="C1281" s="121"/>
      <c r="D1281" s="121"/>
      <c r="E1281" s="121"/>
      <c r="F1281" s="121"/>
      <c r="G1281" s="121"/>
      <c r="H1281" s="121"/>
      <c r="I1281" s="121"/>
      <c r="J1281" s="121"/>
      <c r="K1281" s="121"/>
      <c r="L1281" s="121"/>
      <c r="O1281" s="207"/>
      <c r="P1281" s="207"/>
      <c r="Q1281" s="207"/>
    </row>
    <row r="1282" s="206" customFormat="1" spans="3:17">
      <c r="C1282" s="121"/>
      <c r="D1282" s="121"/>
      <c r="E1282" s="121"/>
      <c r="F1282" s="121"/>
      <c r="G1282" s="121"/>
      <c r="H1282" s="121"/>
      <c r="I1282" s="121"/>
      <c r="J1282" s="121"/>
      <c r="K1282" s="121"/>
      <c r="L1282" s="121"/>
      <c r="O1282" s="207"/>
      <c r="P1282" s="207"/>
      <c r="Q1282" s="207"/>
    </row>
    <row r="1283" s="206" customFormat="1" spans="3:17">
      <c r="C1283" s="121"/>
      <c r="D1283" s="121"/>
      <c r="E1283" s="121"/>
      <c r="F1283" s="121"/>
      <c r="G1283" s="121"/>
      <c r="H1283" s="121"/>
      <c r="I1283" s="121"/>
      <c r="J1283" s="121"/>
      <c r="K1283" s="121"/>
      <c r="L1283" s="121"/>
      <c r="O1283" s="207"/>
      <c r="P1283" s="207"/>
      <c r="Q1283" s="207"/>
    </row>
    <row r="1284" s="206" customFormat="1" spans="3:17">
      <c r="C1284" s="121"/>
      <c r="D1284" s="121"/>
      <c r="E1284" s="121"/>
      <c r="F1284" s="121"/>
      <c r="G1284" s="121"/>
      <c r="H1284" s="121"/>
      <c r="I1284" s="121"/>
      <c r="J1284" s="121"/>
      <c r="K1284" s="121"/>
      <c r="L1284" s="121"/>
      <c r="O1284" s="207"/>
      <c r="P1284" s="207"/>
      <c r="Q1284" s="207"/>
    </row>
    <row r="1285" s="206" customFormat="1" spans="3:17">
      <c r="C1285" s="121"/>
      <c r="D1285" s="121"/>
      <c r="E1285" s="121"/>
      <c r="F1285" s="121"/>
      <c r="G1285" s="121"/>
      <c r="H1285" s="121"/>
      <c r="I1285" s="121"/>
      <c r="J1285" s="121"/>
      <c r="K1285" s="121"/>
      <c r="L1285" s="121"/>
      <c r="O1285" s="207"/>
      <c r="P1285" s="207"/>
      <c r="Q1285" s="207"/>
    </row>
    <row r="1286" s="206" customFormat="1" spans="3:17">
      <c r="C1286" s="121"/>
      <c r="D1286" s="121"/>
      <c r="E1286" s="121"/>
      <c r="F1286" s="121"/>
      <c r="G1286" s="121"/>
      <c r="H1286" s="121"/>
      <c r="I1286" s="121"/>
      <c r="J1286" s="121"/>
      <c r="K1286" s="121"/>
      <c r="L1286" s="121"/>
      <c r="O1286" s="207"/>
      <c r="P1286" s="207"/>
      <c r="Q1286" s="207"/>
    </row>
    <row r="1287" s="206" customFormat="1" spans="3:17">
      <c r="C1287" s="121"/>
      <c r="D1287" s="121"/>
      <c r="E1287" s="121"/>
      <c r="F1287" s="121"/>
      <c r="G1287" s="121"/>
      <c r="H1287" s="121"/>
      <c r="I1287" s="121"/>
      <c r="J1287" s="121"/>
      <c r="K1287" s="121"/>
      <c r="L1287" s="121"/>
      <c r="O1287" s="207"/>
      <c r="P1287" s="207"/>
      <c r="Q1287" s="207"/>
    </row>
    <row r="1288" s="206" customFormat="1" spans="3:17">
      <c r="C1288" s="121"/>
      <c r="D1288" s="121"/>
      <c r="E1288" s="121"/>
      <c r="F1288" s="121"/>
      <c r="G1288" s="121"/>
      <c r="H1288" s="121"/>
      <c r="I1288" s="121"/>
      <c r="J1288" s="121"/>
      <c r="K1288" s="121"/>
      <c r="L1288" s="121"/>
      <c r="O1288" s="207"/>
      <c r="P1288" s="207"/>
      <c r="Q1288" s="207"/>
    </row>
    <row r="1289" s="206" customFormat="1" spans="3:17">
      <c r="C1289" s="121"/>
      <c r="D1289" s="121"/>
      <c r="E1289" s="121"/>
      <c r="F1289" s="121"/>
      <c r="G1289" s="121"/>
      <c r="H1289" s="121"/>
      <c r="I1289" s="121"/>
      <c r="J1289" s="121"/>
      <c r="K1289" s="121"/>
      <c r="L1289" s="121"/>
      <c r="O1289" s="207"/>
      <c r="P1289" s="207"/>
      <c r="Q1289" s="207"/>
    </row>
    <row r="1290" s="206" customFormat="1" spans="3:17">
      <c r="C1290" s="121"/>
      <c r="D1290" s="121"/>
      <c r="E1290" s="121"/>
      <c r="F1290" s="121"/>
      <c r="G1290" s="121"/>
      <c r="H1290" s="121"/>
      <c r="I1290" s="121"/>
      <c r="J1290" s="121"/>
      <c r="K1290" s="121"/>
      <c r="L1290" s="121"/>
      <c r="O1290" s="207"/>
      <c r="P1290" s="207"/>
      <c r="Q1290" s="207"/>
    </row>
    <row r="1291" s="206" customFormat="1" spans="3:17">
      <c r="C1291" s="121"/>
      <c r="D1291" s="121"/>
      <c r="E1291" s="121"/>
      <c r="F1291" s="121"/>
      <c r="G1291" s="121"/>
      <c r="H1291" s="121"/>
      <c r="I1291" s="121"/>
      <c r="J1291" s="121"/>
      <c r="K1291" s="121"/>
      <c r="L1291" s="121"/>
      <c r="O1291" s="207"/>
      <c r="P1291" s="207"/>
      <c r="Q1291" s="207"/>
    </row>
    <row r="1292" s="206" customFormat="1" spans="3:17">
      <c r="C1292" s="121"/>
      <c r="D1292" s="121"/>
      <c r="E1292" s="121"/>
      <c r="F1292" s="121"/>
      <c r="G1292" s="121"/>
      <c r="H1292" s="121"/>
      <c r="I1292" s="121"/>
      <c r="J1292" s="121"/>
      <c r="K1292" s="121"/>
      <c r="L1292" s="121"/>
      <c r="O1292" s="207"/>
      <c r="P1292" s="207"/>
      <c r="Q1292" s="207"/>
    </row>
    <row r="1293" s="206" customFormat="1" spans="3:17">
      <c r="C1293" s="121"/>
      <c r="D1293" s="121"/>
      <c r="E1293" s="121"/>
      <c r="F1293" s="121"/>
      <c r="G1293" s="121"/>
      <c r="H1293" s="121"/>
      <c r="I1293" s="121"/>
      <c r="J1293" s="121"/>
      <c r="K1293" s="121"/>
      <c r="L1293" s="121"/>
      <c r="O1293" s="207"/>
      <c r="P1293" s="207"/>
      <c r="Q1293" s="207"/>
    </row>
    <row r="1294" s="206" customFormat="1" spans="3:17">
      <c r="C1294" s="121"/>
      <c r="D1294" s="121"/>
      <c r="E1294" s="121"/>
      <c r="F1294" s="121"/>
      <c r="G1294" s="121"/>
      <c r="H1294" s="121"/>
      <c r="I1294" s="121"/>
      <c r="J1294" s="121"/>
      <c r="K1294" s="121"/>
      <c r="L1294" s="121"/>
      <c r="O1294" s="207"/>
      <c r="P1294" s="207"/>
      <c r="Q1294" s="207"/>
    </row>
    <row r="1295" s="206" customFormat="1" spans="3:17">
      <c r="C1295" s="121"/>
      <c r="D1295" s="121"/>
      <c r="E1295" s="121"/>
      <c r="F1295" s="121"/>
      <c r="G1295" s="121"/>
      <c r="H1295" s="121"/>
      <c r="I1295" s="121"/>
      <c r="J1295" s="121"/>
      <c r="K1295" s="121"/>
      <c r="L1295" s="121"/>
      <c r="O1295" s="207"/>
      <c r="P1295" s="207"/>
      <c r="Q1295" s="207"/>
    </row>
    <row r="1296" s="206" customFormat="1" spans="3:17">
      <c r="C1296" s="121"/>
      <c r="D1296" s="121"/>
      <c r="E1296" s="121"/>
      <c r="F1296" s="121"/>
      <c r="G1296" s="121"/>
      <c r="H1296" s="121"/>
      <c r="I1296" s="121"/>
      <c r="J1296" s="121"/>
      <c r="K1296" s="121"/>
      <c r="L1296" s="121"/>
      <c r="O1296" s="207"/>
      <c r="P1296" s="207"/>
      <c r="Q1296" s="207"/>
    </row>
    <row r="1297" s="206" customFormat="1" spans="3:17">
      <c r="C1297" s="121"/>
      <c r="D1297" s="121"/>
      <c r="E1297" s="121"/>
      <c r="F1297" s="121"/>
      <c r="G1297" s="121"/>
      <c r="H1297" s="121"/>
      <c r="I1297" s="121"/>
      <c r="J1297" s="121"/>
      <c r="K1297" s="121"/>
      <c r="L1297" s="121"/>
      <c r="O1297" s="207"/>
      <c r="P1297" s="207"/>
      <c r="Q1297" s="207"/>
    </row>
    <row r="1298" s="206" customFormat="1" spans="3:17">
      <c r="C1298" s="121"/>
      <c r="D1298" s="121"/>
      <c r="E1298" s="121"/>
      <c r="F1298" s="121"/>
      <c r="G1298" s="121"/>
      <c r="H1298" s="121"/>
      <c r="I1298" s="121"/>
      <c r="J1298" s="121"/>
      <c r="K1298" s="121"/>
      <c r="L1298" s="121"/>
      <c r="O1298" s="207"/>
      <c r="P1298" s="207"/>
      <c r="Q1298" s="207"/>
    </row>
    <row r="1299" s="206" customFormat="1" spans="3:17">
      <c r="C1299" s="121"/>
      <c r="D1299" s="121"/>
      <c r="E1299" s="121"/>
      <c r="F1299" s="121"/>
      <c r="G1299" s="121"/>
      <c r="H1299" s="121"/>
      <c r="I1299" s="121"/>
      <c r="J1299" s="121"/>
      <c r="K1299" s="121"/>
      <c r="L1299" s="121"/>
      <c r="O1299" s="207"/>
      <c r="P1299" s="207"/>
      <c r="Q1299" s="207"/>
    </row>
    <row r="1300" s="206" customFormat="1" spans="3:17">
      <c r="C1300" s="121"/>
      <c r="D1300" s="121"/>
      <c r="E1300" s="121"/>
      <c r="F1300" s="121"/>
      <c r="G1300" s="121"/>
      <c r="H1300" s="121"/>
      <c r="I1300" s="121"/>
      <c r="J1300" s="121"/>
      <c r="K1300" s="121"/>
      <c r="L1300" s="121"/>
      <c r="O1300" s="207"/>
      <c r="P1300" s="207"/>
      <c r="Q1300" s="207"/>
    </row>
    <row r="1301" s="206" customFormat="1" spans="3:17">
      <c r="C1301" s="121"/>
      <c r="D1301" s="121"/>
      <c r="E1301" s="121"/>
      <c r="F1301" s="121"/>
      <c r="G1301" s="121"/>
      <c r="H1301" s="121"/>
      <c r="I1301" s="121"/>
      <c r="J1301" s="121"/>
      <c r="K1301" s="121"/>
      <c r="L1301" s="121"/>
      <c r="O1301" s="207"/>
      <c r="P1301" s="207"/>
      <c r="Q1301" s="207"/>
    </row>
    <row r="1302" s="206" customFormat="1" spans="3:17">
      <c r="C1302" s="121"/>
      <c r="D1302" s="121"/>
      <c r="E1302" s="121"/>
      <c r="F1302" s="121"/>
      <c r="G1302" s="121"/>
      <c r="H1302" s="121"/>
      <c r="I1302" s="121"/>
      <c r="J1302" s="121"/>
      <c r="K1302" s="121"/>
      <c r="L1302" s="121"/>
      <c r="O1302" s="207"/>
      <c r="P1302" s="207"/>
      <c r="Q1302" s="207"/>
    </row>
    <row r="1303" s="206" customFormat="1" spans="3:17">
      <c r="C1303" s="121"/>
      <c r="D1303" s="121"/>
      <c r="E1303" s="121"/>
      <c r="F1303" s="121"/>
      <c r="G1303" s="121"/>
      <c r="H1303" s="121"/>
      <c r="I1303" s="121"/>
      <c r="J1303" s="121"/>
      <c r="K1303" s="121"/>
      <c r="L1303" s="121"/>
      <c r="O1303" s="207"/>
      <c r="P1303" s="207"/>
      <c r="Q1303" s="207"/>
    </row>
    <row r="1304" s="206" customFormat="1" spans="3:17">
      <c r="C1304" s="121"/>
      <c r="D1304" s="121"/>
      <c r="E1304" s="121"/>
      <c r="F1304" s="121"/>
      <c r="G1304" s="121"/>
      <c r="H1304" s="121"/>
      <c r="I1304" s="121"/>
      <c r="J1304" s="121"/>
      <c r="K1304" s="121"/>
      <c r="L1304" s="121"/>
      <c r="O1304" s="207"/>
      <c r="P1304" s="207"/>
      <c r="Q1304" s="207"/>
    </row>
    <row r="1305" s="206" customFormat="1" spans="3:17">
      <c r="C1305" s="121"/>
      <c r="D1305" s="121"/>
      <c r="E1305" s="121"/>
      <c r="F1305" s="121"/>
      <c r="G1305" s="121"/>
      <c r="H1305" s="121"/>
      <c r="I1305" s="121"/>
      <c r="J1305" s="121"/>
      <c r="K1305" s="121"/>
      <c r="L1305" s="121"/>
      <c r="O1305" s="207"/>
      <c r="P1305" s="207"/>
      <c r="Q1305" s="207"/>
    </row>
    <row r="1306" s="206" customFormat="1" spans="3:17">
      <c r="C1306" s="121"/>
      <c r="D1306" s="121"/>
      <c r="E1306" s="121"/>
      <c r="F1306" s="121"/>
      <c r="G1306" s="121"/>
      <c r="H1306" s="121"/>
      <c r="I1306" s="121"/>
      <c r="J1306" s="121"/>
      <c r="K1306" s="121"/>
      <c r="L1306" s="121"/>
      <c r="O1306" s="207"/>
      <c r="P1306" s="207"/>
      <c r="Q1306" s="207"/>
    </row>
    <row r="1307" s="206" customFormat="1" spans="3:17">
      <c r="C1307" s="121"/>
      <c r="D1307" s="121"/>
      <c r="E1307" s="121"/>
      <c r="F1307" s="121"/>
      <c r="G1307" s="121"/>
      <c r="H1307" s="121"/>
      <c r="I1307" s="121"/>
      <c r="J1307" s="121"/>
      <c r="K1307" s="121"/>
      <c r="L1307" s="121"/>
      <c r="O1307" s="207"/>
      <c r="P1307" s="207"/>
      <c r="Q1307" s="207"/>
    </row>
    <row r="1308" s="206" customFormat="1" spans="3:17">
      <c r="C1308" s="121"/>
      <c r="D1308" s="121"/>
      <c r="E1308" s="121"/>
      <c r="F1308" s="121"/>
      <c r="G1308" s="121"/>
      <c r="H1308" s="121"/>
      <c r="I1308" s="121"/>
      <c r="J1308" s="121"/>
      <c r="K1308" s="121"/>
      <c r="L1308" s="121"/>
      <c r="O1308" s="207"/>
      <c r="P1308" s="207"/>
      <c r="Q1308" s="207"/>
    </row>
    <row r="1309" s="206" customFormat="1" spans="3:17">
      <c r="C1309" s="121"/>
      <c r="D1309" s="121"/>
      <c r="E1309" s="121"/>
      <c r="F1309" s="121"/>
      <c r="G1309" s="121"/>
      <c r="H1309" s="121"/>
      <c r="I1309" s="121"/>
      <c r="J1309" s="121"/>
      <c r="K1309" s="121"/>
      <c r="L1309" s="121"/>
      <c r="O1309" s="207"/>
      <c r="P1309" s="207"/>
      <c r="Q1309" s="207"/>
    </row>
    <row r="1310" s="206" customFormat="1" spans="3:17">
      <c r="C1310" s="121"/>
      <c r="D1310" s="121"/>
      <c r="E1310" s="121"/>
      <c r="F1310" s="121"/>
      <c r="G1310" s="121"/>
      <c r="H1310" s="121"/>
      <c r="I1310" s="121"/>
      <c r="J1310" s="121"/>
      <c r="K1310" s="121"/>
      <c r="L1310" s="121"/>
      <c r="O1310" s="207"/>
      <c r="P1310" s="207"/>
      <c r="Q1310" s="207"/>
    </row>
    <row r="1311" s="206" customFormat="1" spans="3:17">
      <c r="C1311" s="121"/>
      <c r="D1311" s="121"/>
      <c r="E1311" s="121"/>
      <c r="F1311" s="121"/>
      <c r="G1311" s="121"/>
      <c r="H1311" s="121"/>
      <c r="I1311" s="121"/>
      <c r="J1311" s="121"/>
      <c r="K1311" s="121"/>
      <c r="L1311" s="121"/>
      <c r="O1311" s="207"/>
      <c r="P1311" s="207"/>
      <c r="Q1311" s="207"/>
    </row>
    <row r="1312" s="206" customFormat="1" spans="3:17">
      <c r="C1312" s="121"/>
      <c r="D1312" s="121"/>
      <c r="E1312" s="121"/>
      <c r="F1312" s="121"/>
      <c r="G1312" s="121"/>
      <c r="H1312" s="121"/>
      <c r="I1312" s="121"/>
      <c r="J1312" s="121"/>
      <c r="K1312" s="121"/>
      <c r="L1312" s="121"/>
      <c r="O1312" s="207"/>
      <c r="P1312" s="207"/>
      <c r="Q1312" s="207"/>
    </row>
    <row r="1313" s="206" customFormat="1" spans="3:17">
      <c r="C1313" s="121"/>
      <c r="D1313" s="121"/>
      <c r="E1313" s="121"/>
      <c r="F1313" s="121"/>
      <c r="G1313" s="121"/>
      <c r="H1313" s="121"/>
      <c r="I1313" s="121"/>
      <c r="J1313" s="121"/>
      <c r="K1313" s="121"/>
      <c r="L1313" s="121"/>
      <c r="O1313" s="207"/>
      <c r="P1313" s="207"/>
      <c r="Q1313" s="207"/>
    </row>
    <row r="1314" s="206" customFormat="1" spans="3:17">
      <c r="C1314" s="121"/>
      <c r="D1314" s="121"/>
      <c r="E1314" s="121"/>
      <c r="F1314" s="121"/>
      <c r="G1314" s="121"/>
      <c r="H1314" s="121"/>
      <c r="I1314" s="121"/>
      <c r="J1314" s="121"/>
      <c r="K1314" s="121"/>
      <c r="L1314" s="121"/>
      <c r="O1314" s="207"/>
      <c r="P1314" s="207"/>
      <c r="Q1314" s="207"/>
    </row>
    <row r="1315" s="206" customFormat="1" spans="3:17">
      <c r="C1315" s="121"/>
      <c r="D1315" s="121"/>
      <c r="E1315" s="121"/>
      <c r="F1315" s="121"/>
      <c r="G1315" s="121"/>
      <c r="H1315" s="121"/>
      <c r="I1315" s="121"/>
      <c r="J1315" s="121"/>
      <c r="K1315" s="121"/>
      <c r="L1315" s="121"/>
      <c r="O1315" s="207"/>
      <c r="P1315" s="207"/>
      <c r="Q1315" s="207"/>
    </row>
    <row r="1316" s="206" customFormat="1" spans="3:17">
      <c r="C1316" s="121"/>
      <c r="D1316" s="121"/>
      <c r="E1316" s="121"/>
      <c r="F1316" s="121"/>
      <c r="G1316" s="121"/>
      <c r="H1316" s="121"/>
      <c r="I1316" s="121"/>
      <c r="J1316" s="121"/>
      <c r="K1316" s="121"/>
      <c r="L1316" s="121"/>
      <c r="O1316" s="207"/>
      <c r="P1316" s="207"/>
      <c r="Q1316" s="207"/>
    </row>
    <row r="1317" s="206" customFormat="1" spans="3:17">
      <c r="C1317" s="121"/>
      <c r="D1317" s="121"/>
      <c r="E1317" s="121"/>
      <c r="F1317" s="121"/>
      <c r="G1317" s="121"/>
      <c r="H1317" s="121"/>
      <c r="I1317" s="121"/>
      <c r="J1317" s="121"/>
      <c r="K1317" s="121"/>
      <c r="L1317" s="121"/>
      <c r="O1317" s="207"/>
      <c r="P1317" s="207"/>
      <c r="Q1317" s="207"/>
    </row>
    <row r="1318" s="206" customFormat="1" spans="3:17">
      <c r="C1318" s="121"/>
      <c r="D1318" s="121"/>
      <c r="E1318" s="121"/>
      <c r="F1318" s="121"/>
      <c r="G1318" s="121"/>
      <c r="H1318" s="121"/>
      <c r="I1318" s="121"/>
      <c r="J1318" s="121"/>
      <c r="K1318" s="121"/>
      <c r="L1318" s="121"/>
      <c r="O1318" s="207"/>
      <c r="P1318" s="207"/>
      <c r="Q1318" s="207"/>
    </row>
    <row r="1319" s="206" customFormat="1" spans="3:17">
      <c r="C1319" s="121"/>
      <c r="D1319" s="121"/>
      <c r="E1319" s="121"/>
      <c r="F1319" s="121"/>
      <c r="G1319" s="121"/>
      <c r="H1319" s="121"/>
      <c r="I1319" s="121"/>
      <c r="J1319" s="121"/>
      <c r="K1319" s="121"/>
      <c r="L1319" s="121"/>
      <c r="O1319" s="207"/>
      <c r="P1319" s="207"/>
      <c r="Q1319" s="207"/>
    </row>
    <row r="1320" s="206" customFormat="1" spans="3:17">
      <c r="C1320" s="121"/>
      <c r="D1320" s="121"/>
      <c r="E1320" s="121"/>
      <c r="F1320" s="121"/>
      <c r="G1320" s="121"/>
      <c r="H1320" s="121"/>
      <c r="I1320" s="121"/>
      <c r="J1320" s="121"/>
      <c r="K1320" s="121"/>
      <c r="L1320" s="121"/>
      <c r="O1320" s="207"/>
      <c r="P1320" s="207"/>
      <c r="Q1320" s="207"/>
    </row>
    <row r="1321" s="206" customFormat="1" spans="3:17">
      <c r="C1321" s="121"/>
      <c r="D1321" s="121"/>
      <c r="E1321" s="121"/>
      <c r="F1321" s="121"/>
      <c r="G1321" s="121"/>
      <c r="H1321" s="121"/>
      <c r="I1321" s="121"/>
      <c r="J1321" s="121"/>
      <c r="K1321" s="121"/>
      <c r="L1321" s="121"/>
      <c r="O1321" s="207"/>
      <c r="P1321" s="207"/>
      <c r="Q1321" s="207"/>
    </row>
    <row r="1322" s="206" customFormat="1" spans="3:17">
      <c r="C1322" s="121"/>
      <c r="D1322" s="121"/>
      <c r="E1322" s="121"/>
      <c r="F1322" s="121"/>
      <c r="G1322" s="121"/>
      <c r="H1322" s="121"/>
      <c r="I1322" s="121"/>
      <c r="J1322" s="121"/>
      <c r="K1322" s="121"/>
      <c r="L1322" s="121"/>
      <c r="O1322" s="207"/>
      <c r="P1322" s="207"/>
      <c r="Q1322" s="207"/>
    </row>
    <row r="1323" s="206" customFormat="1" spans="3:17">
      <c r="C1323" s="121"/>
      <c r="D1323" s="121"/>
      <c r="E1323" s="121"/>
      <c r="F1323" s="121"/>
      <c r="G1323" s="121"/>
      <c r="H1323" s="121"/>
      <c r="I1323" s="121"/>
      <c r="J1323" s="121"/>
      <c r="K1323" s="121"/>
      <c r="L1323" s="121"/>
      <c r="O1323" s="207"/>
      <c r="P1323" s="207"/>
      <c r="Q1323" s="207"/>
    </row>
    <row r="1324" s="206" customFormat="1" spans="3:17">
      <c r="C1324" s="121"/>
      <c r="D1324" s="121"/>
      <c r="E1324" s="121"/>
      <c r="F1324" s="121"/>
      <c r="G1324" s="121"/>
      <c r="H1324" s="121"/>
      <c r="I1324" s="121"/>
      <c r="J1324" s="121"/>
      <c r="K1324" s="121"/>
      <c r="L1324" s="121"/>
      <c r="O1324" s="207"/>
      <c r="P1324" s="207"/>
      <c r="Q1324" s="207"/>
    </row>
    <row r="1325" s="206" customFormat="1" spans="3:17">
      <c r="C1325" s="121"/>
      <c r="D1325" s="121"/>
      <c r="E1325" s="121"/>
      <c r="F1325" s="121"/>
      <c r="G1325" s="121"/>
      <c r="H1325" s="121"/>
      <c r="I1325" s="121"/>
      <c r="J1325" s="121"/>
      <c r="K1325" s="121"/>
      <c r="L1325" s="121"/>
      <c r="O1325" s="207"/>
      <c r="P1325" s="207"/>
      <c r="Q1325" s="207"/>
    </row>
    <row r="1326" s="206" customFormat="1" spans="3:17">
      <c r="C1326" s="121"/>
      <c r="D1326" s="121"/>
      <c r="E1326" s="121"/>
      <c r="F1326" s="121"/>
      <c r="G1326" s="121"/>
      <c r="H1326" s="121"/>
      <c r="I1326" s="121"/>
      <c r="J1326" s="121"/>
      <c r="K1326" s="121"/>
      <c r="L1326" s="121"/>
      <c r="O1326" s="207"/>
      <c r="P1326" s="207"/>
      <c r="Q1326" s="207"/>
    </row>
    <row r="1327" s="206" customFormat="1" spans="3:17">
      <c r="C1327" s="121"/>
      <c r="D1327" s="121"/>
      <c r="E1327" s="121"/>
      <c r="F1327" s="121"/>
      <c r="G1327" s="121"/>
      <c r="H1327" s="121"/>
      <c r="I1327" s="121"/>
      <c r="J1327" s="121"/>
      <c r="K1327" s="121"/>
      <c r="L1327" s="121"/>
      <c r="O1327" s="207"/>
      <c r="P1327" s="207"/>
      <c r="Q1327" s="207"/>
    </row>
    <row r="1328" s="206" customFormat="1" spans="3:17">
      <c r="C1328" s="121"/>
      <c r="D1328" s="121"/>
      <c r="E1328" s="121"/>
      <c r="F1328" s="121"/>
      <c r="G1328" s="121"/>
      <c r="H1328" s="121"/>
      <c r="I1328" s="121"/>
      <c r="J1328" s="121"/>
      <c r="K1328" s="121"/>
      <c r="L1328" s="121"/>
      <c r="O1328" s="207"/>
      <c r="P1328" s="207"/>
      <c r="Q1328" s="207"/>
    </row>
    <row r="1329" s="206" customFormat="1" spans="3:17">
      <c r="C1329" s="121"/>
      <c r="D1329" s="121"/>
      <c r="E1329" s="121"/>
      <c r="F1329" s="121"/>
      <c r="G1329" s="121"/>
      <c r="H1329" s="121"/>
      <c r="I1329" s="121"/>
      <c r="J1329" s="121"/>
      <c r="K1329" s="121"/>
      <c r="L1329" s="121"/>
      <c r="O1329" s="207"/>
      <c r="P1329" s="207"/>
      <c r="Q1329" s="207"/>
    </row>
    <row r="1330" s="206" customFormat="1" spans="3:17">
      <c r="C1330" s="121"/>
      <c r="D1330" s="121"/>
      <c r="E1330" s="121"/>
      <c r="F1330" s="121"/>
      <c r="G1330" s="121"/>
      <c r="H1330" s="121"/>
      <c r="I1330" s="121"/>
      <c r="J1330" s="121"/>
      <c r="K1330" s="121"/>
      <c r="L1330" s="121"/>
      <c r="O1330" s="207"/>
      <c r="P1330" s="207"/>
      <c r="Q1330" s="207"/>
    </row>
    <row r="1331" s="206" customFormat="1" spans="3:17">
      <c r="C1331" s="121"/>
      <c r="D1331" s="121"/>
      <c r="E1331" s="121"/>
      <c r="F1331" s="121"/>
      <c r="G1331" s="121"/>
      <c r="H1331" s="121"/>
      <c r="I1331" s="121"/>
      <c r="J1331" s="121"/>
      <c r="K1331" s="121"/>
      <c r="L1331" s="121"/>
      <c r="O1331" s="207"/>
      <c r="P1331" s="207"/>
      <c r="Q1331" s="207"/>
    </row>
    <row r="1332" s="206" customFormat="1" spans="3:17">
      <c r="C1332" s="121"/>
      <c r="D1332" s="121"/>
      <c r="E1332" s="121"/>
      <c r="F1332" s="121"/>
      <c r="G1332" s="121"/>
      <c r="H1332" s="121"/>
      <c r="I1332" s="121"/>
      <c r="J1332" s="121"/>
      <c r="K1332" s="121"/>
      <c r="L1332" s="121"/>
      <c r="O1332" s="207"/>
      <c r="P1332" s="207"/>
      <c r="Q1332" s="207"/>
    </row>
    <row r="1333" s="206" customFormat="1" spans="3:17">
      <c r="C1333" s="121"/>
      <c r="D1333" s="121"/>
      <c r="E1333" s="121"/>
      <c r="F1333" s="121"/>
      <c r="G1333" s="121"/>
      <c r="H1333" s="121"/>
      <c r="I1333" s="121"/>
      <c r="J1333" s="121"/>
      <c r="K1333" s="121"/>
      <c r="L1333" s="121"/>
      <c r="O1333" s="207"/>
      <c r="P1333" s="207"/>
      <c r="Q1333" s="207"/>
    </row>
    <row r="1334" s="206" customFormat="1" spans="3:17">
      <c r="C1334" s="121"/>
      <c r="D1334" s="121"/>
      <c r="E1334" s="121"/>
      <c r="F1334" s="121"/>
      <c r="G1334" s="121"/>
      <c r="H1334" s="121"/>
      <c r="I1334" s="121"/>
      <c r="J1334" s="121"/>
      <c r="K1334" s="121"/>
      <c r="L1334" s="121"/>
      <c r="O1334" s="207"/>
      <c r="P1334" s="207"/>
      <c r="Q1334" s="207"/>
    </row>
    <row r="1335" s="206" customFormat="1" spans="3:17">
      <c r="C1335" s="121"/>
      <c r="D1335" s="121"/>
      <c r="E1335" s="121"/>
      <c r="F1335" s="121"/>
      <c r="G1335" s="121"/>
      <c r="H1335" s="121"/>
      <c r="I1335" s="121"/>
      <c r="J1335" s="121"/>
      <c r="K1335" s="121"/>
      <c r="L1335" s="121"/>
      <c r="O1335" s="207"/>
      <c r="P1335" s="207"/>
      <c r="Q1335" s="207"/>
    </row>
    <row r="1336" s="206" customFormat="1" spans="3:17">
      <c r="C1336" s="121"/>
      <c r="D1336" s="121"/>
      <c r="E1336" s="121"/>
      <c r="F1336" s="121"/>
      <c r="G1336" s="121"/>
      <c r="H1336" s="121"/>
      <c r="I1336" s="121"/>
      <c r="J1336" s="121"/>
      <c r="K1336" s="121"/>
      <c r="L1336" s="121"/>
      <c r="O1336" s="207"/>
      <c r="P1336" s="207"/>
      <c r="Q1336" s="207"/>
    </row>
    <row r="1337" s="206" customFormat="1" spans="3:17">
      <c r="C1337" s="121"/>
      <c r="D1337" s="121"/>
      <c r="E1337" s="121"/>
      <c r="F1337" s="121"/>
      <c r="G1337" s="121"/>
      <c r="H1337" s="121"/>
      <c r="I1337" s="121"/>
      <c r="J1337" s="121"/>
      <c r="K1337" s="121"/>
      <c r="L1337" s="121"/>
      <c r="O1337" s="207"/>
      <c r="P1337" s="207"/>
      <c r="Q1337" s="207"/>
    </row>
    <row r="1338" s="206" customFormat="1" spans="3:17">
      <c r="C1338" s="121"/>
      <c r="D1338" s="121"/>
      <c r="E1338" s="121"/>
      <c r="F1338" s="121"/>
      <c r="G1338" s="121"/>
      <c r="H1338" s="121"/>
      <c r="I1338" s="121"/>
      <c r="J1338" s="121"/>
      <c r="K1338" s="121"/>
      <c r="L1338" s="121"/>
      <c r="O1338" s="207"/>
      <c r="P1338" s="207"/>
      <c r="Q1338" s="207"/>
    </row>
    <row r="1339" s="206" customFormat="1" spans="3:17">
      <c r="C1339" s="121"/>
      <c r="D1339" s="121"/>
      <c r="E1339" s="121"/>
      <c r="F1339" s="121"/>
      <c r="G1339" s="121"/>
      <c r="H1339" s="121"/>
      <c r="I1339" s="121"/>
      <c r="J1339" s="121"/>
      <c r="K1339" s="121"/>
      <c r="L1339" s="121"/>
      <c r="O1339" s="207"/>
      <c r="P1339" s="207"/>
      <c r="Q1339" s="207"/>
    </row>
    <row r="1340" s="206" customFormat="1" spans="3:17">
      <c r="C1340" s="121"/>
      <c r="D1340" s="121"/>
      <c r="E1340" s="121"/>
      <c r="F1340" s="121"/>
      <c r="G1340" s="121"/>
      <c r="H1340" s="121"/>
      <c r="I1340" s="121"/>
      <c r="J1340" s="121"/>
      <c r="K1340" s="121"/>
      <c r="L1340" s="121"/>
      <c r="O1340" s="207"/>
      <c r="P1340" s="207"/>
      <c r="Q1340" s="207"/>
    </row>
    <row r="1341" s="206" customFormat="1" spans="3:17">
      <c r="C1341" s="121"/>
      <c r="D1341" s="121"/>
      <c r="E1341" s="121"/>
      <c r="F1341" s="121"/>
      <c r="G1341" s="121"/>
      <c r="H1341" s="121"/>
      <c r="I1341" s="121"/>
      <c r="J1341" s="121"/>
      <c r="K1341" s="121"/>
      <c r="L1341" s="121"/>
      <c r="O1341" s="207"/>
      <c r="P1341" s="207"/>
      <c r="Q1341" s="207"/>
    </row>
    <row r="1342" s="206" customFormat="1" spans="3:17">
      <c r="C1342" s="121"/>
      <c r="D1342" s="121"/>
      <c r="E1342" s="121"/>
      <c r="F1342" s="121"/>
      <c r="G1342" s="121"/>
      <c r="H1342" s="121"/>
      <c r="I1342" s="121"/>
      <c r="J1342" s="121"/>
      <c r="K1342" s="121"/>
      <c r="L1342" s="121"/>
      <c r="O1342" s="207"/>
      <c r="P1342" s="207"/>
      <c r="Q1342" s="207"/>
    </row>
    <row r="1343" s="206" customFormat="1" spans="3:17">
      <c r="C1343" s="121"/>
      <c r="D1343" s="121"/>
      <c r="E1343" s="121"/>
      <c r="F1343" s="121"/>
      <c r="G1343" s="121"/>
      <c r="H1343" s="121"/>
      <c r="I1343" s="121"/>
      <c r="J1343" s="121"/>
      <c r="K1343" s="121"/>
      <c r="L1343" s="121"/>
      <c r="O1343" s="207"/>
      <c r="P1343" s="207"/>
      <c r="Q1343" s="207"/>
    </row>
    <row r="1344" s="206" customFormat="1" spans="3:17">
      <c r="C1344" s="121"/>
      <c r="D1344" s="121"/>
      <c r="E1344" s="121"/>
      <c r="F1344" s="121"/>
      <c r="G1344" s="121"/>
      <c r="H1344" s="121"/>
      <c r="I1344" s="121"/>
      <c r="J1344" s="121"/>
      <c r="K1344" s="121"/>
      <c r="L1344" s="121"/>
      <c r="O1344" s="207"/>
      <c r="P1344" s="207"/>
      <c r="Q1344" s="207"/>
    </row>
    <row r="1345" s="206" customFormat="1" spans="3:17">
      <c r="C1345" s="121"/>
      <c r="D1345" s="121"/>
      <c r="E1345" s="121"/>
      <c r="F1345" s="121"/>
      <c r="G1345" s="121"/>
      <c r="H1345" s="121"/>
      <c r="I1345" s="121"/>
      <c r="J1345" s="121"/>
      <c r="K1345" s="121"/>
      <c r="L1345" s="121"/>
      <c r="O1345" s="207"/>
      <c r="P1345" s="207"/>
      <c r="Q1345" s="207"/>
    </row>
    <row r="1346" s="206" customFormat="1" spans="3:17">
      <c r="C1346" s="121"/>
      <c r="D1346" s="121"/>
      <c r="E1346" s="121"/>
      <c r="F1346" s="121"/>
      <c r="G1346" s="121"/>
      <c r="H1346" s="121"/>
      <c r="I1346" s="121"/>
      <c r="J1346" s="121"/>
      <c r="K1346" s="121"/>
      <c r="L1346" s="121"/>
      <c r="O1346" s="207"/>
      <c r="P1346" s="207"/>
      <c r="Q1346" s="207"/>
    </row>
    <row r="1347" s="206" customFormat="1" spans="3:17">
      <c r="C1347" s="121"/>
      <c r="D1347" s="121"/>
      <c r="E1347" s="121"/>
      <c r="F1347" s="121"/>
      <c r="G1347" s="121"/>
      <c r="H1347" s="121"/>
      <c r="I1347" s="121"/>
      <c r="J1347" s="121"/>
      <c r="K1347" s="121"/>
      <c r="L1347" s="121"/>
      <c r="O1347" s="207"/>
      <c r="P1347" s="207"/>
      <c r="Q1347" s="207"/>
    </row>
    <row r="1348" s="206" customFormat="1" spans="3:17">
      <c r="C1348" s="121"/>
      <c r="D1348" s="121"/>
      <c r="E1348" s="121"/>
      <c r="F1348" s="121"/>
      <c r="G1348" s="121"/>
      <c r="H1348" s="121"/>
      <c r="I1348" s="121"/>
      <c r="J1348" s="121"/>
      <c r="K1348" s="121"/>
      <c r="L1348" s="121"/>
      <c r="O1348" s="207"/>
      <c r="P1348" s="207"/>
      <c r="Q1348" s="207"/>
    </row>
    <row r="1349" s="206" customFormat="1" spans="3:17">
      <c r="C1349" s="121"/>
      <c r="D1349" s="121"/>
      <c r="E1349" s="121"/>
      <c r="F1349" s="121"/>
      <c r="G1349" s="121"/>
      <c r="H1349" s="121"/>
      <c r="I1349" s="121"/>
      <c r="J1349" s="121"/>
      <c r="K1349" s="121"/>
      <c r="L1349" s="121"/>
      <c r="O1349" s="207"/>
      <c r="P1349" s="207"/>
      <c r="Q1349" s="207"/>
    </row>
    <row r="1350" s="206" customFormat="1" spans="3:17">
      <c r="C1350" s="121"/>
      <c r="D1350" s="121"/>
      <c r="E1350" s="121"/>
      <c r="F1350" s="121"/>
      <c r="G1350" s="121"/>
      <c r="H1350" s="121"/>
      <c r="I1350" s="121"/>
      <c r="J1350" s="121"/>
      <c r="K1350" s="121"/>
      <c r="L1350" s="121"/>
      <c r="O1350" s="207"/>
      <c r="P1350" s="207"/>
      <c r="Q1350" s="207"/>
    </row>
    <row r="1351" s="206" customFormat="1" spans="3:17">
      <c r="C1351" s="121"/>
      <c r="D1351" s="121"/>
      <c r="E1351" s="121"/>
      <c r="F1351" s="121"/>
      <c r="G1351" s="121"/>
      <c r="H1351" s="121"/>
      <c r="I1351" s="121"/>
      <c r="J1351" s="121"/>
      <c r="K1351" s="121"/>
      <c r="L1351" s="121"/>
      <c r="O1351" s="207"/>
      <c r="P1351" s="207"/>
      <c r="Q1351" s="207"/>
    </row>
    <row r="1352" s="206" customFormat="1" spans="3:17">
      <c r="C1352" s="121"/>
      <c r="D1352" s="121"/>
      <c r="E1352" s="121"/>
      <c r="F1352" s="121"/>
      <c r="G1352" s="121"/>
      <c r="H1352" s="121"/>
      <c r="I1352" s="121"/>
      <c r="J1352" s="121"/>
      <c r="K1352" s="121"/>
      <c r="L1352" s="121"/>
      <c r="O1352" s="207"/>
      <c r="P1352" s="207"/>
      <c r="Q1352" s="207"/>
    </row>
    <row r="1353" s="206" customFormat="1" spans="3:17">
      <c r="C1353" s="121"/>
      <c r="D1353" s="121"/>
      <c r="E1353" s="121"/>
      <c r="F1353" s="121"/>
      <c r="G1353" s="121"/>
      <c r="H1353" s="121"/>
      <c r="I1353" s="121"/>
      <c r="J1353" s="121"/>
      <c r="K1353" s="121"/>
      <c r="L1353" s="121"/>
      <c r="O1353" s="207"/>
      <c r="P1353" s="207"/>
      <c r="Q1353" s="207"/>
    </row>
    <row r="1354" s="206" customFormat="1" spans="3:17">
      <c r="C1354" s="121"/>
      <c r="D1354" s="121"/>
      <c r="E1354" s="121"/>
      <c r="F1354" s="121"/>
      <c r="G1354" s="121"/>
      <c r="H1354" s="121"/>
      <c r="I1354" s="121"/>
      <c r="J1354" s="121"/>
      <c r="K1354" s="121"/>
      <c r="L1354" s="121"/>
      <c r="O1354" s="207"/>
      <c r="P1354" s="207"/>
      <c r="Q1354" s="207"/>
    </row>
    <row r="1355" s="206" customFormat="1" spans="3:17">
      <c r="C1355" s="121"/>
      <c r="D1355" s="121"/>
      <c r="E1355" s="121"/>
      <c r="F1355" s="121"/>
      <c r="G1355" s="121"/>
      <c r="H1355" s="121"/>
      <c r="I1355" s="121"/>
      <c r="J1355" s="121"/>
      <c r="K1355" s="121"/>
      <c r="L1355" s="121"/>
      <c r="O1355" s="207"/>
      <c r="P1355" s="207"/>
      <c r="Q1355" s="207"/>
    </row>
    <row r="1356" s="206" customFormat="1" spans="3:17">
      <c r="C1356" s="121"/>
      <c r="D1356" s="121"/>
      <c r="E1356" s="121"/>
      <c r="F1356" s="121"/>
      <c r="G1356" s="121"/>
      <c r="H1356" s="121"/>
      <c r="I1356" s="121"/>
      <c r="J1356" s="121"/>
      <c r="K1356" s="121"/>
      <c r="L1356" s="121"/>
      <c r="O1356" s="207"/>
      <c r="P1356" s="207"/>
      <c r="Q1356" s="207"/>
    </row>
    <row r="1357" s="206" customFormat="1" spans="3:17">
      <c r="C1357" s="121"/>
      <c r="D1357" s="121"/>
      <c r="E1357" s="121"/>
      <c r="F1357" s="121"/>
      <c r="G1357" s="121"/>
      <c r="H1357" s="121"/>
      <c r="I1357" s="121"/>
      <c r="J1357" s="121"/>
      <c r="K1357" s="121"/>
      <c r="L1357" s="121"/>
      <c r="O1357" s="207"/>
      <c r="P1357" s="207"/>
      <c r="Q1357" s="207"/>
    </row>
    <row r="1358" s="206" customFormat="1" spans="3:17">
      <c r="C1358" s="121"/>
      <c r="D1358" s="121"/>
      <c r="E1358" s="121"/>
      <c r="F1358" s="121"/>
      <c r="G1358" s="121"/>
      <c r="H1358" s="121"/>
      <c r="I1358" s="121"/>
      <c r="J1358" s="121"/>
      <c r="K1358" s="121"/>
      <c r="L1358" s="121"/>
      <c r="O1358" s="207"/>
      <c r="P1358" s="207"/>
      <c r="Q1358" s="207"/>
    </row>
    <row r="1359" s="206" customFormat="1" spans="3:17">
      <c r="C1359" s="121"/>
      <c r="D1359" s="121"/>
      <c r="E1359" s="121"/>
      <c r="F1359" s="121"/>
      <c r="G1359" s="121"/>
      <c r="H1359" s="121"/>
      <c r="I1359" s="121"/>
      <c r="J1359" s="121"/>
      <c r="K1359" s="121"/>
      <c r="L1359" s="121"/>
      <c r="O1359" s="207"/>
      <c r="P1359" s="207"/>
      <c r="Q1359" s="207"/>
    </row>
    <row r="1360" s="206" customFormat="1" spans="3:17">
      <c r="C1360" s="121"/>
      <c r="D1360" s="121"/>
      <c r="E1360" s="121"/>
      <c r="F1360" s="121"/>
      <c r="G1360" s="121"/>
      <c r="H1360" s="121"/>
      <c r="I1360" s="121"/>
      <c r="J1360" s="121"/>
      <c r="K1360" s="121"/>
      <c r="L1360" s="121"/>
      <c r="O1360" s="207"/>
      <c r="P1360" s="207"/>
      <c r="Q1360" s="207"/>
    </row>
    <row r="1361" s="206" customFormat="1" spans="3:17">
      <c r="C1361" s="121"/>
      <c r="D1361" s="121"/>
      <c r="E1361" s="121"/>
      <c r="F1361" s="121"/>
      <c r="G1361" s="121"/>
      <c r="H1361" s="121"/>
      <c r="I1361" s="121"/>
      <c r="J1361" s="121"/>
      <c r="K1361" s="121"/>
      <c r="L1361" s="121"/>
      <c r="O1361" s="207"/>
      <c r="P1361" s="207"/>
      <c r="Q1361" s="207"/>
    </row>
    <row r="1362" s="206" customFormat="1" spans="3:17">
      <c r="C1362" s="121"/>
      <c r="D1362" s="121"/>
      <c r="E1362" s="121"/>
      <c r="F1362" s="121"/>
      <c r="G1362" s="121"/>
      <c r="H1362" s="121"/>
      <c r="I1362" s="121"/>
      <c r="J1362" s="121"/>
      <c r="K1362" s="121"/>
      <c r="L1362" s="121"/>
      <c r="O1362" s="207"/>
      <c r="P1362" s="207"/>
      <c r="Q1362" s="207"/>
    </row>
    <row r="1363" s="206" customFormat="1" spans="3:17">
      <c r="C1363" s="121"/>
      <c r="D1363" s="121"/>
      <c r="E1363" s="121"/>
      <c r="F1363" s="121"/>
      <c r="G1363" s="121"/>
      <c r="H1363" s="121"/>
      <c r="I1363" s="121"/>
      <c r="J1363" s="121"/>
      <c r="K1363" s="121"/>
      <c r="L1363" s="121"/>
      <c r="O1363" s="207"/>
      <c r="P1363" s="207"/>
      <c r="Q1363" s="207"/>
    </row>
    <row r="1364" s="206" customFormat="1" spans="3:17">
      <c r="C1364" s="121"/>
      <c r="D1364" s="121"/>
      <c r="E1364" s="121"/>
      <c r="F1364" s="121"/>
      <c r="G1364" s="121"/>
      <c r="H1364" s="121"/>
      <c r="I1364" s="121"/>
      <c r="J1364" s="121"/>
      <c r="K1364" s="121"/>
      <c r="L1364" s="121"/>
      <c r="O1364" s="207"/>
      <c r="P1364" s="207"/>
      <c r="Q1364" s="207"/>
    </row>
    <row r="1365" s="206" customFormat="1" spans="3:17">
      <c r="C1365" s="121"/>
      <c r="D1365" s="121"/>
      <c r="E1365" s="121"/>
      <c r="F1365" s="121"/>
      <c r="G1365" s="121"/>
      <c r="H1365" s="121"/>
      <c r="I1365" s="121"/>
      <c r="J1365" s="121"/>
      <c r="K1365" s="121"/>
      <c r="L1365" s="121"/>
      <c r="O1365" s="207"/>
      <c r="P1365" s="207"/>
      <c r="Q1365" s="207"/>
    </row>
    <row r="1366" s="206" customFormat="1" spans="3:17">
      <c r="C1366" s="121"/>
      <c r="D1366" s="121"/>
      <c r="E1366" s="121"/>
      <c r="F1366" s="121"/>
      <c r="G1366" s="121"/>
      <c r="H1366" s="121"/>
      <c r="I1366" s="121"/>
      <c r="J1366" s="121"/>
      <c r="K1366" s="121"/>
      <c r="L1366" s="121"/>
      <c r="O1366" s="207"/>
      <c r="P1366" s="207"/>
      <c r="Q1366" s="207"/>
    </row>
    <row r="1367" s="206" customFormat="1" spans="3:17">
      <c r="C1367" s="121"/>
      <c r="D1367" s="121"/>
      <c r="E1367" s="121"/>
      <c r="F1367" s="121"/>
      <c r="G1367" s="121"/>
      <c r="H1367" s="121"/>
      <c r="I1367" s="121"/>
      <c r="J1367" s="121"/>
      <c r="K1367" s="121"/>
      <c r="L1367" s="121"/>
      <c r="O1367" s="207"/>
      <c r="P1367" s="207"/>
      <c r="Q1367" s="207"/>
    </row>
    <row r="1368" s="206" customFormat="1" spans="3:17">
      <c r="C1368" s="121"/>
      <c r="D1368" s="121"/>
      <c r="E1368" s="121"/>
      <c r="F1368" s="121"/>
      <c r="G1368" s="121"/>
      <c r="H1368" s="121"/>
      <c r="I1368" s="121"/>
      <c r="J1368" s="121"/>
      <c r="K1368" s="121"/>
      <c r="L1368" s="121"/>
      <c r="O1368" s="207"/>
      <c r="P1368" s="207"/>
      <c r="Q1368" s="207"/>
    </row>
    <row r="1369" s="206" customFormat="1" spans="3:17">
      <c r="C1369" s="121"/>
      <c r="D1369" s="121"/>
      <c r="E1369" s="121"/>
      <c r="F1369" s="121"/>
      <c r="G1369" s="121"/>
      <c r="H1369" s="121"/>
      <c r="I1369" s="121"/>
      <c r="J1369" s="121"/>
      <c r="K1369" s="121"/>
      <c r="L1369" s="121"/>
      <c r="O1369" s="207"/>
      <c r="P1369" s="207"/>
      <c r="Q1369" s="207"/>
    </row>
    <row r="1370" s="206" customFormat="1" spans="3:17">
      <c r="C1370" s="121"/>
      <c r="D1370" s="121"/>
      <c r="E1370" s="121"/>
      <c r="F1370" s="121"/>
      <c r="G1370" s="121"/>
      <c r="H1370" s="121"/>
      <c r="I1370" s="121"/>
      <c r="J1370" s="121"/>
      <c r="K1370" s="121"/>
      <c r="L1370" s="121"/>
      <c r="O1370" s="207"/>
      <c r="P1370" s="207"/>
      <c r="Q1370" s="207"/>
    </row>
    <row r="1371" s="206" customFormat="1" spans="3:17">
      <c r="C1371" s="121"/>
      <c r="D1371" s="121"/>
      <c r="E1371" s="121"/>
      <c r="F1371" s="121"/>
      <c r="G1371" s="121"/>
      <c r="H1371" s="121"/>
      <c r="I1371" s="121"/>
      <c r="J1371" s="121"/>
      <c r="K1371" s="121"/>
      <c r="L1371" s="121"/>
      <c r="O1371" s="207"/>
      <c r="P1371" s="207"/>
      <c r="Q1371" s="207"/>
    </row>
    <row r="1372" s="206" customFormat="1" spans="3:17">
      <c r="C1372" s="121"/>
      <c r="D1372" s="121"/>
      <c r="E1372" s="121"/>
      <c r="F1372" s="121"/>
      <c r="G1372" s="121"/>
      <c r="H1372" s="121"/>
      <c r="I1372" s="121"/>
      <c r="J1372" s="121"/>
      <c r="K1372" s="121"/>
      <c r="L1372" s="121"/>
      <c r="O1372" s="207"/>
      <c r="P1372" s="207"/>
      <c r="Q1372" s="207"/>
    </row>
    <row r="1373" s="206" customFormat="1" spans="3:17">
      <c r="C1373" s="121"/>
      <c r="D1373" s="121"/>
      <c r="E1373" s="121"/>
      <c r="F1373" s="121"/>
      <c r="G1373" s="121"/>
      <c r="H1373" s="121"/>
      <c r="I1373" s="121"/>
      <c r="J1373" s="121"/>
      <c r="K1373" s="121"/>
      <c r="L1373" s="121"/>
      <c r="O1373" s="207"/>
      <c r="P1373" s="207"/>
      <c r="Q1373" s="207"/>
    </row>
    <row r="1374" s="206" customFormat="1" spans="3:17">
      <c r="C1374" s="121"/>
      <c r="D1374" s="121"/>
      <c r="E1374" s="121"/>
      <c r="F1374" s="121"/>
      <c r="G1374" s="121"/>
      <c r="H1374" s="121"/>
      <c r="I1374" s="121"/>
      <c r="J1374" s="121"/>
      <c r="K1374" s="121"/>
      <c r="L1374" s="121"/>
      <c r="O1374" s="207"/>
      <c r="P1374" s="207"/>
      <c r="Q1374" s="207"/>
    </row>
    <row r="1375" s="206" customFormat="1" spans="3:17">
      <c r="C1375" s="121"/>
      <c r="D1375" s="121"/>
      <c r="E1375" s="121"/>
      <c r="F1375" s="121"/>
      <c r="G1375" s="121"/>
      <c r="H1375" s="121"/>
      <c r="I1375" s="121"/>
      <c r="J1375" s="121"/>
      <c r="K1375" s="121"/>
      <c r="L1375" s="121"/>
      <c r="O1375" s="207"/>
      <c r="P1375" s="207"/>
      <c r="Q1375" s="207"/>
    </row>
    <row r="1376" s="206" customFormat="1" spans="3:17">
      <c r="C1376" s="121"/>
      <c r="D1376" s="121"/>
      <c r="E1376" s="121"/>
      <c r="F1376" s="121"/>
      <c r="G1376" s="121"/>
      <c r="H1376" s="121"/>
      <c r="I1376" s="121"/>
      <c r="J1376" s="121"/>
      <c r="K1376" s="121"/>
      <c r="L1376" s="121"/>
      <c r="O1376" s="207"/>
      <c r="P1376" s="207"/>
      <c r="Q1376" s="207"/>
    </row>
    <row r="1377" s="206" customFormat="1" spans="3:17">
      <c r="C1377" s="121"/>
      <c r="D1377" s="121"/>
      <c r="E1377" s="121"/>
      <c r="F1377" s="121"/>
      <c r="G1377" s="121"/>
      <c r="H1377" s="121"/>
      <c r="I1377" s="121"/>
      <c r="J1377" s="121"/>
      <c r="K1377" s="121"/>
      <c r="L1377" s="121"/>
      <c r="O1377" s="207"/>
      <c r="P1377" s="207"/>
      <c r="Q1377" s="207"/>
    </row>
    <row r="1378" s="206" customFormat="1" spans="3:17">
      <c r="C1378" s="121"/>
      <c r="D1378" s="121"/>
      <c r="E1378" s="121"/>
      <c r="F1378" s="121"/>
      <c r="G1378" s="121"/>
      <c r="H1378" s="121"/>
      <c r="I1378" s="121"/>
      <c r="J1378" s="121"/>
      <c r="K1378" s="121"/>
      <c r="L1378" s="121"/>
      <c r="O1378" s="207"/>
      <c r="P1378" s="207"/>
      <c r="Q1378" s="207"/>
    </row>
    <row r="1379" s="206" customFormat="1" spans="3:17">
      <c r="C1379" s="121"/>
      <c r="D1379" s="121"/>
      <c r="E1379" s="121"/>
      <c r="F1379" s="121"/>
      <c r="G1379" s="121"/>
      <c r="H1379" s="121"/>
      <c r="I1379" s="121"/>
      <c r="J1379" s="121"/>
      <c r="K1379" s="121"/>
      <c r="L1379" s="121"/>
      <c r="O1379" s="207"/>
      <c r="P1379" s="207"/>
      <c r="Q1379" s="207"/>
    </row>
    <row r="1380" s="206" customFormat="1" spans="3:17">
      <c r="C1380" s="121"/>
      <c r="D1380" s="121"/>
      <c r="E1380" s="121"/>
      <c r="F1380" s="121"/>
      <c r="G1380" s="121"/>
      <c r="H1380" s="121"/>
      <c r="I1380" s="121"/>
      <c r="J1380" s="121"/>
      <c r="K1380" s="121"/>
      <c r="L1380" s="121"/>
      <c r="O1380" s="207"/>
      <c r="P1380" s="207"/>
      <c r="Q1380" s="207"/>
    </row>
    <row r="1381" s="206" customFormat="1" spans="3:17">
      <c r="C1381" s="121"/>
      <c r="D1381" s="121"/>
      <c r="E1381" s="121"/>
      <c r="F1381" s="121"/>
      <c r="G1381" s="121"/>
      <c r="H1381" s="121"/>
      <c r="I1381" s="121"/>
      <c r="J1381" s="121"/>
      <c r="K1381" s="121"/>
      <c r="L1381" s="121"/>
      <c r="O1381" s="207"/>
      <c r="P1381" s="207"/>
      <c r="Q1381" s="207"/>
    </row>
    <row r="1382" s="206" customFormat="1" spans="3:17">
      <c r="C1382" s="121"/>
      <c r="D1382" s="121"/>
      <c r="E1382" s="121"/>
      <c r="F1382" s="121"/>
      <c r="G1382" s="121"/>
      <c r="H1382" s="121"/>
      <c r="I1382" s="121"/>
      <c r="J1382" s="121"/>
      <c r="K1382" s="121"/>
      <c r="L1382" s="121"/>
      <c r="O1382" s="207"/>
      <c r="P1382" s="207"/>
      <c r="Q1382" s="207"/>
    </row>
    <row r="1383" s="206" customFormat="1" spans="3:17">
      <c r="C1383" s="121"/>
      <c r="D1383" s="121"/>
      <c r="E1383" s="121"/>
      <c r="F1383" s="121"/>
      <c r="G1383" s="121"/>
      <c r="H1383" s="121"/>
      <c r="I1383" s="121"/>
      <c r="J1383" s="121"/>
      <c r="K1383" s="121"/>
      <c r="L1383" s="121"/>
      <c r="O1383" s="207"/>
      <c r="P1383" s="207"/>
      <c r="Q1383" s="207"/>
    </row>
    <row r="1384" s="206" customFormat="1" spans="3:17">
      <c r="C1384" s="121"/>
      <c r="D1384" s="121"/>
      <c r="E1384" s="121"/>
      <c r="F1384" s="121"/>
      <c r="G1384" s="121"/>
      <c r="H1384" s="121"/>
      <c r="I1384" s="121"/>
      <c r="J1384" s="121"/>
      <c r="K1384" s="121"/>
      <c r="L1384" s="121"/>
      <c r="O1384" s="207"/>
      <c r="P1384" s="207"/>
      <c r="Q1384" s="207"/>
    </row>
    <row r="1385" s="206" customFormat="1" spans="3:17">
      <c r="C1385" s="121"/>
      <c r="D1385" s="121"/>
      <c r="E1385" s="121"/>
      <c r="F1385" s="121"/>
      <c r="G1385" s="121"/>
      <c r="H1385" s="121"/>
      <c r="I1385" s="121"/>
      <c r="J1385" s="121"/>
      <c r="K1385" s="121"/>
      <c r="L1385" s="121"/>
      <c r="O1385" s="207"/>
      <c r="P1385" s="207"/>
      <c r="Q1385" s="207"/>
    </row>
    <row r="1386" s="206" customFormat="1" spans="3:17">
      <c r="C1386" s="121"/>
      <c r="D1386" s="121"/>
      <c r="E1386" s="121"/>
      <c r="F1386" s="121"/>
      <c r="G1386" s="121"/>
      <c r="H1386" s="121"/>
      <c r="I1386" s="121"/>
      <c r="J1386" s="121"/>
      <c r="K1386" s="121"/>
      <c r="L1386" s="121"/>
      <c r="O1386" s="207"/>
      <c r="P1386" s="207"/>
      <c r="Q1386" s="207"/>
    </row>
    <row r="1387" s="206" customFormat="1" spans="3:17">
      <c r="C1387" s="121"/>
      <c r="D1387" s="121"/>
      <c r="E1387" s="121"/>
      <c r="F1387" s="121"/>
      <c r="G1387" s="121"/>
      <c r="H1387" s="121"/>
      <c r="I1387" s="121"/>
      <c r="J1387" s="121"/>
      <c r="K1387" s="121"/>
      <c r="L1387" s="121"/>
      <c r="O1387" s="207"/>
      <c r="P1387" s="207"/>
      <c r="Q1387" s="207"/>
    </row>
    <row r="1388" s="206" customFormat="1" spans="3:17">
      <c r="C1388" s="121"/>
      <c r="D1388" s="121"/>
      <c r="E1388" s="121"/>
      <c r="F1388" s="121"/>
      <c r="G1388" s="121"/>
      <c r="H1388" s="121"/>
      <c r="I1388" s="121"/>
      <c r="J1388" s="121"/>
      <c r="K1388" s="121"/>
      <c r="L1388" s="121"/>
      <c r="O1388" s="207"/>
      <c r="P1388" s="207"/>
      <c r="Q1388" s="207"/>
    </row>
    <row r="1389" s="206" customFormat="1" spans="3:17">
      <c r="C1389" s="121"/>
      <c r="D1389" s="121"/>
      <c r="E1389" s="121"/>
      <c r="F1389" s="121"/>
      <c r="G1389" s="121"/>
      <c r="H1389" s="121"/>
      <c r="I1389" s="121"/>
      <c r="J1389" s="121"/>
      <c r="K1389" s="121"/>
      <c r="L1389" s="121"/>
      <c r="O1389" s="207"/>
      <c r="P1389" s="207"/>
      <c r="Q1389" s="207"/>
    </row>
    <row r="1390" s="206" customFormat="1" spans="3:17">
      <c r="C1390" s="121"/>
      <c r="D1390" s="121"/>
      <c r="E1390" s="121"/>
      <c r="F1390" s="121"/>
      <c r="G1390" s="121"/>
      <c r="H1390" s="121"/>
      <c r="I1390" s="121"/>
      <c r="J1390" s="121"/>
      <c r="K1390" s="121"/>
      <c r="L1390" s="121"/>
      <c r="O1390" s="207"/>
      <c r="P1390" s="207"/>
      <c r="Q1390" s="207"/>
    </row>
    <row r="1391" s="206" customFormat="1" spans="3:17">
      <c r="C1391" s="121"/>
      <c r="D1391" s="121"/>
      <c r="E1391" s="121"/>
      <c r="F1391" s="121"/>
      <c r="G1391" s="121"/>
      <c r="H1391" s="121"/>
      <c r="I1391" s="121"/>
      <c r="J1391" s="121"/>
      <c r="K1391" s="121"/>
      <c r="L1391" s="121"/>
      <c r="O1391" s="207"/>
      <c r="P1391" s="207"/>
      <c r="Q1391" s="207"/>
    </row>
    <row r="1392" s="206" customFormat="1" spans="3:17">
      <c r="C1392" s="121"/>
      <c r="D1392" s="121"/>
      <c r="E1392" s="121"/>
      <c r="F1392" s="121"/>
      <c r="G1392" s="121"/>
      <c r="H1392" s="121"/>
      <c r="I1392" s="121"/>
      <c r="J1392" s="121"/>
      <c r="K1392" s="121"/>
      <c r="L1392" s="121"/>
      <c r="O1392" s="207"/>
      <c r="P1392" s="207"/>
      <c r="Q1392" s="207"/>
    </row>
    <row r="1393" s="206" customFormat="1" spans="3:17">
      <c r="C1393" s="121"/>
      <c r="D1393" s="121"/>
      <c r="E1393" s="121"/>
      <c r="F1393" s="121"/>
      <c r="G1393" s="121"/>
      <c r="H1393" s="121"/>
      <c r="I1393" s="121"/>
      <c r="J1393" s="121"/>
      <c r="K1393" s="121"/>
      <c r="L1393" s="121"/>
      <c r="O1393" s="207"/>
      <c r="P1393" s="207"/>
      <c r="Q1393" s="207"/>
    </row>
    <row r="1394" s="206" customFormat="1" spans="3:17">
      <c r="C1394" s="121"/>
      <c r="D1394" s="121"/>
      <c r="E1394" s="121"/>
      <c r="F1394" s="121"/>
      <c r="G1394" s="121"/>
      <c r="H1394" s="121"/>
      <c r="I1394" s="121"/>
      <c r="J1394" s="121"/>
      <c r="K1394" s="121"/>
      <c r="L1394" s="121"/>
      <c r="O1394" s="207"/>
      <c r="P1394" s="207"/>
      <c r="Q1394" s="207"/>
    </row>
    <row r="1395" s="206" customFormat="1" spans="3:17">
      <c r="C1395" s="121"/>
      <c r="D1395" s="121"/>
      <c r="E1395" s="121"/>
      <c r="F1395" s="121"/>
      <c r="G1395" s="121"/>
      <c r="H1395" s="121"/>
      <c r="I1395" s="121"/>
      <c r="J1395" s="121"/>
      <c r="K1395" s="121"/>
      <c r="L1395" s="121"/>
      <c r="O1395" s="207"/>
      <c r="P1395" s="207"/>
      <c r="Q1395" s="207"/>
    </row>
    <row r="1396" s="206" customFormat="1" spans="3:17">
      <c r="C1396" s="121"/>
      <c r="D1396" s="121"/>
      <c r="E1396" s="121"/>
      <c r="F1396" s="121"/>
      <c r="G1396" s="121"/>
      <c r="H1396" s="121"/>
      <c r="I1396" s="121"/>
      <c r="J1396" s="121"/>
      <c r="K1396" s="121"/>
      <c r="L1396" s="121"/>
      <c r="O1396" s="207"/>
      <c r="P1396" s="207"/>
      <c r="Q1396" s="207"/>
    </row>
    <row r="1397" s="206" customFormat="1" spans="3:17">
      <c r="C1397" s="121"/>
      <c r="D1397" s="121"/>
      <c r="E1397" s="121"/>
      <c r="F1397" s="121"/>
      <c r="G1397" s="121"/>
      <c r="H1397" s="121"/>
      <c r="I1397" s="121"/>
      <c r="J1397" s="121"/>
      <c r="K1397" s="121"/>
      <c r="L1397" s="121"/>
      <c r="O1397" s="207"/>
      <c r="P1397" s="207"/>
      <c r="Q1397" s="207"/>
    </row>
    <row r="1398" s="206" customFormat="1" spans="3:17">
      <c r="C1398" s="121"/>
      <c r="D1398" s="121"/>
      <c r="E1398" s="121"/>
      <c r="F1398" s="121"/>
      <c r="G1398" s="121"/>
      <c r="H1398" s="121"/>
      <c r="I1398" s="121"/>
      <c r="J1398" s="121"/>
      <c r="K1398" s="121"/>
      <c r="L1398" s="121"/>
      <c r="O1398" s="207"/>
      <c r="P1398" s="207"/>
      <c r="Q1398" s="207"/>
    </row>
    <row r="1399" s="206" customFormat="1" spans="3:17">
      <c r="C1399" s="121"/>
      <c r="D1399" s="121"/>
      <c r="E1399" s="121"/>
      <c r="F1399" s="121"/>
      <c r="G1399" s="121"/>
      <c r="H1399" s="121"/>
      <c r="I1399" s="121"/>
      <c r="J1399" s="121"/>
      <c r="K1399" s="121"/>
      <c r="L1399" s="121"/>
      <c r="O1399" s="207"/>
      <c r="P1399" s="207"/>
      <c r="Q1399" s="207"/>
    </row>
    <row r="1400" s="206" customFormat="1" spans="3:17">
      <c r="C1400" s="121"/>
      <c r="D1400" s="121"/>
      <c r="E1400" s="121"/>
      <c r="F1400" s="121"/>
      <c r="G1400" s="121"/>
      <c r="H1400" s="121"/>
      <c r="I1400" s="121"/>
      <c r="J1400" s="121"/>
      <c r="K1400" s="121"/>
      <c r="L1400" s="121"/>
      <c r="O1400" s="207"/>
      <c r="P1400" s="207"/>
      <c r="Q1400" s="207"/>
    </row>
    <row r="1401" s="206" customFormat="1" spans="3:17">
      <c r="C1401" s="121"/>
      <c r="D1401" s="121"/>
      <c r="E1401" s="121"/>
      <c r="F1401" s="121"/>
      <c r="G1401" s="121"/>
      <c r="H1401" s="121"/>
      <c r="I1401" s="121"/>
      <c r="J1401" s="121"/>
      <c r="K1401" s="121"/>
      <c r="L1401" s="121"/>
      <c r="O1401" s="207"/>
      <c r="P1401" s="207"/>
      <c r="Q1401" s="207"/>
    </row>
    <row r="1402" s="206" customFormat="1" spans="3:17">
      <c r="C1402" s="121"/>
      <c r="D1402" s="121"/>
      <c r="E1402" s="121"/>
      <c r="F1402" s="121"/>
      <c r="G1402" s="121"/>
      <c r="H1402" s="121"/>
      <c r="I1402" s="121"/>
      <c r="J1402" s="121"/>
      <c r="K1402" s="121"/>
      <c r="L1402" s="121"/>
      <c r="O1402" s="207"/>
      <c r="P1402" s="207"/>
      <c r="Q1402" s="207"/>
    </row>
    <row r="1403" s="206" customFormat="1" spans="3:17">
      <c r="C1403" s="121"/>
      <c r="D1403" s="121"/>
      <c r="E1403" s="121"/>
      <c r="F1403" s="121"/>
      <c r="G1403" s="121"/>
      <c r="H1403" s="121"/>
      <c r="I1403" s="121"/>
      <c r="J1403" s="121"/>
      <c r="K1403" s="121"/>
      <c r="L1403" s="121"/>
      <c r="O1403" s="207"/>
      <c r="P1403" s="207"/>
      <c r="Q1403" s="207"/>
    </row>
    <row r="1404" s="206" customFormat="1" spans="3:17">
      <c r="C1404" s="121"/>
      <c r="D1404" s="121"/>
      <c r="E1404" s="121"/>
      <c r="F1404" s="121"/>
      <c r="G1404" s="121"/>
      <c r="H1404" s="121"/>
      <c r="I1404" s="121"/>
      <c r="J1404" s="121"/>
      <c r="K1404" s="121"/>
      <c r="L1404" s="121"/>
      <c r="O1404" s="207"/>
      <c r="P1404" s="207"/>
      <c r="Q1404" s="207"/>
    </row>
    <row r="1405" s="206" customFormat="1" spans="3:17">
      <c r="C1405" s="121"/>
      <c r="D1405" s="121"/>
      <c r="E1405" s="121"/>
      <c r="F1405" s="121"/>
      <c r="G1405" s="121"/>
      <c r="H1405" s="121"/>
      <c r="I1405" s="121"/>
      <c r="J1405" s="121"/>
      <c r="K1405" s="121"/>
      <c r="L1405" s="121"/>
      <c r="O1405" s="207"/>
      <c r="P1405" s="207"/>
      <c r="Q1405" s="207"/>
    </row>
    <row r="1406" s="206" customFormat="1" spans="3:17">
      <c r="C1406" s="121"/>
      <c r="D1406" s="121"/>
      <c r="E1406" s="121"/>
      <c r="F1406" s="121"/>
      <c r="G1406" s="121"/>
      <c r="H1406" s="121"/>
      <c r="I1406" s="121"/>
      <c r="J1406" s="121"/>
      <c r="K1406" s="121"/>
      <c r="L1406" s="121"/>
      <c r="O1406" s="207"/>
      <c r="P1406" s="207"/>
      <c r="Q1406" s="207"/>
    </row>
    <row r="1407" s="206" customFormat="1" spans="3:17">
      <c r="C1407" s="121"/>
      <c r="D1407" s="121"/>
      <c r="E1407" s="121"/>
      <c r="F1407" s="121"/>
      <c r="G1407" s="121"/>
      <c r="H1407" s="121"/>
      <c r="I1407" s="121"/>
      <c r="J1407" s="121"/>
      <c r="K1407" s="121"/>
      <c r="L1407" s="121"/>
      <c r="O1407" s="207"/>
      <c r="P1407" s="207"/>
      <c r="Q1407" s="207"/>
    </row>
    <row r="1408" s="206" customFormat="1" spans="3:17">
      <c r="C1408" s="121"/>
      <c r="D1408" s="121"/>
      <c r="E1408" s="121"/>
      <c r="F1408" s="121"/>
      <c r="G1408" s="121"/>
      <c r="H1408" s="121"/>
      <c r="I1408" s="121"/>
      <c r="J1408" s="121"/>
      <c r="K1408" s="121"/>
      <c r="L1408" s="121"/>
      <c r="O1408" s="207"/>
      <c r="P1408" s="207"/>
      <c r="Q1408" s="207"/>
    </row>
    <row r="1409" s="206" customFormat="1" spans="3:17">
      <c r="C1409" s="121"/>
      <c r="D1409" s="121"/>
      <c r="E1409" s="121"/>
      <c r="F1409" s="121"/>
      <c r="G1409" s="121"/>
      <c r="H1409" s="121"/>
      <c r="I1409" s="121"/>
      <c r="J1409" s="121"/>
      <c r="K1409" s="121"/>
      <c r="L1409" s="121"/>
      <c r="O1409" s="207"/>
      <c r="P1409" s="207"/>
      <c r="Q1409" s="207"/>
    </row>
    <row r="1410" s="206" customFormat="1" spans="3:17">
      <c r="C1410" s="121"/>
      <c r="D1410" s="121"/>
      <c r="E1410" s="121"/>
      <c r="F1410" s="121"/>
      <c r="G1410" s="121"/>
      <c r="H1410" s="121"/>
      <c r="I1410" s="121"/>
      <c r="J1410" s="121"/>
      <c r="K1410" s="121"/>
      <c r="L1410" s="121"/>
      <c r="O1410" s="207"/>
      <c r="P1410" s="207"/>
      <c r="Q1410" s="207"/>
    </row>
    <row r="1411" s="206" customFormat="1" spans="3:17">
      <c r="C1411" s="121"/>
      <c r="D1411" s="121"/>
      <c r="E1411" s="121"/>
      <c r="F1411" s="121"/>
      <c r="G1411" s="121"/>
      <c r="H1411" s="121"/>
      <c r="I1411" s="121"/>
      <c r="J1411" s="121"/>
      <c r="K1411" s="121"/>
      <c r="L1411" s="121"/>
      <c r="O1411" s="207"/>
      <c r="P1411" s="207"/>
      <c r="Q1411" s="207"/>
    </row>
    <row r="1412" s="206" customFormat="1" spans="3:17">
      <c r="C1412" s="121"/>
      <c r="D1412" s="121"/>
      <c r="E1412" s="121"/>
      <c r="F1412" s="121"/>
      <c r="G1412" s="121"/>
      <c r="H1412" s="121"/>
      <c r="I1412" s="121"/>
      <c r="J1412" s="121"/>
      <c r="K1412" s="121"/>
      <c r="L1412" s="121"/>
      <c r="O1412" s="207"/>
      <c r="P1412" s="207"/>
      <c r="Q1412" s="207"/>
    </row>
    <row r="1413" s="206" customFormat="1" spans="3:17">
      <c r="C1413" s="121"/>
      <c r="D1413" s="121"/>
      <c r="E1413" s="121"/>
      <c r="F1413" s="121"/>
      <c r="G1413" s="121"/>
      <c r="H1413" s="121"/>
      <c r="I1413" s="121"/>
      <c r="J1413" s="121"/>
      <c r="K1413" s="121"/>
      <c r="L1413" s="121"/>
      <c r="O1413" s="207"/>
      <c r="P1413" s="207"/>
      <c r="Q1413" s="207"/>
    </row>
    <row r="1414" s="206" customFormat="1" spans="3:17">
      <c r="C1414" s="121"/>
      <c r="D1414" s="121"/>
      <c r="E1414" s="121"/>
      <c r="F1414" s="121"/>
      <c r="G1414" s="121"/>
      <c r="H1414" s="121"/>
      <c r="I1414" s="121"/>
      <c r="J1414" s="121"/>
      <c r="K1414" s="121"/>
      <c r="L1414" s="121"/>
      <c r="O1414" s="207"/>
      <c r="P1414" s="207"/>
      <c r="Q1414" s="207"/>
    </row>
    <row r="1415" s="206" customFormat="1" spans="3:17">
      <c r="C1415" s="121"/>
      <c r="D1415" s="121"/>
      <c r="E1415" s="121"/>
      <c r="F1415" s="121"/>
      <c r="G1415" s="121"/>
      <c r="H1415" s="121"/>
      <c r="I1415" s="121"/>
      <c r="J1415" s="121"/>
      <c r="K1415" s="121"/>
      <c r="L1415" s="121"/>
      <c r="O1415" s="207"/>
      <c r="P1415" s="207"/>
      <c r="Q1415" s="207"/>
    </row>
    <row r="1416" s="206" customFormat="1" spans="3:17">
      <c r="C1416" s="121"/>
      <c r="D1416" s="121"/>
      <c r="E1416" s="121"/>
      <c r="F1416" s="121"/>
      <c r="G1416" s="121"/>
      <c r="H1416" s="121"/>
      <c r="I1416" s="121"/>
      <c r="J1416" s="121"/>
      <c r="K1416" s="121"/>
      <c r="L1416" s="121"/>
      <c r="O1416" s="207"/>
      <c r="P1416" s="207"/>
      <c r="Q1416" s="207"/>
    </row>
    <row r="1417" s="206" customFormat="1" spans="3:17">
      <c r="C1417" s="121"/>
      <c r="D1417" s="121"/>
      <c r="E1417" s="121"/>
      <c r="F1417" s="121"/>
      <c r="G1417" s="121"/>
      <c r="H1417" s="121"/>
      <c r="I1417" s="121"/>
      <c r="J1417" s="121"/>
      <c r="K1417" s="121"/>
      <c r="L1417" s="121"/>
      <c r="O1417" s="207"/>
      <c r="P1417" s="207"/>
      <c r="Q1417" s="207"/>
    </row>
    <row r="1418" s="206" customFormat="1" spans="3:17">
      <c r="C1418" s="121"/>
      <c r="D1418" s="121"/>
      <c r="E1418" s="121"/>
      <c r="F1418" s="121"/>
      <c r="G1418" s="121"/>
      <c r="H1418" s="121"/>
      <c r="I1418" s="121"/>
      <c r="J1418" s="121"/>
      <c r="K1418" s="121"/>
      <c r="L1418" s="121"/>
      <c r="O1418" s="207"/>
      <c r="P1418" s="207"/>
      <c r="Q1418" s="207"/>
    </row>
    <row r="1419" s="206" customFormat="1" spans="3:17">
      <c r="C1419" s="121"/>
      <c r="D1419" s="121"/>
      <c r="E1419" s="121"/>
      <c r="F1419" s="121"/>
      <c r="G1419" s="121"/>
      <c r="H1419" s="121"/>
      <c r="I1419" s="121"/>
      <c r="J1419" s="121"/>
      <c r="K1419" s="121"/>
      <c r="L1419" s="121"/>
      <c r="O1419" s="207"/>
      <c r="P1419" s="207"/>
      <c r="Q1419" s="207"/>
    </row>
    <row r="1420" s="206" customFormat="1" spans="3:17">
      <c r="C1420" s="121"/>
      <c r="D1420" s="121"/>
      <c r="E1420" s="121"/>
      <c r="F1420" s="121"/>
      <c r="G1420" s="121"/>
      <c r="H1420" s="121"/>
      <c r="I1420" s="121"/>
      <c r="J1420" s="121"/>
      <c r="K1420" s="121"/>
      <c r="L1420" s="121"/>
      <c r="O1420" s="207"/>
      <c r="P1420" s="207"/>
      <c r="Q1420" s="207"/>
    </row>
    <row r="1421" s="206" customFormat="1" spans="3:17">
      <c r="C1421" s="121"/>
      <c r="D1421" s="121"/>
      <c r="E1421" s="121"/>
      <c r="F1421" s="121"/>
      <c r="G1421" s="121"/>
      <c r="H1421" s="121"/>
      <c r="I1421" s="121"/>
      <c r="J1421" s="121"/>
      <c r="K1421" s="121"/>
      <c r="L1421" s="121"/>
      <c r="O1421" s="207"/>
      <c r="P1421" s="207"/>
      <c r="Q1421" s="207"/>
    </row>
    <row r="1422" s="206" customFormat="1" spans="3:17">
      <c r="C1422" s="121"/>
      <c r="D1422" s="121"/>
      <c r="E1422" s="121"/>
      <c r="F1422" s="121"/>
      <c r="G1422" s="121"/>
      <c r="H1422" s="121"/>
      <c r="I1422" s="121"/>
      <c r="J1422" s="121"/>
      <c r="K1422" s="121"/>
      <c r="L1422" s="121"/>
      <c r="O1422" s="207"/>
      <c r="P1422" s="207"/>
      <c r="Q1422" s="207"/>
    </row>
    <row r="1423" s="206" customFormat="1" spans="3:17">
      <c r="C1423" s="121"/>
      <c r="D1423" s="121"/>
      <c r="E1423" s="121"/>
      <c r="F1423" s="121"/>
      <c r="G1423" s="121"/>
      <c r="H1423" s="121"/>
      <c r="I1423" s="121"/>
      <c r="J1423" s="121"/>
      <c r="K1423" s="121"/>
      <c r="L1423" s="121"/>
      <c r="O1423" s="207"/>
      <c r="P1423" s="207"/>
      <c r="Q1423" s="207"/>
    </row>
    <row r="1424" s="206" customFormat="1" spans="3:17">
      <c r="C1424" s="121"/>
      <c r="D1424" s="121"/>
      <c r="E1424" s="121"/>
      <c r="F1424" s="121"/>
      <c r="G1424" s="121"/>
      <c r="H1424" s="121"/>
      <c r="I1424" s="121"/>
      <c r="J1424" s="121"/>
      <c r="K1424" s="121"/>
      <c r="L1424" s="121"/>
      <c r="O1424" s="207"/>
      <c r="P1424" s="207"/>
      <c r="Q1424" s="207"/>
    </row>
    <row r="1425" s="206" customFormat="1" spans="3:17">
      <c r="C1425" s="121"/>
      <c r="D1425" s="121"/>
      <c r="E1425" s="121"/>
      <c r="F1425" s="121"/>
      <c r="G1425" s="121"/>
      <c r="H1425" s="121"/>
      <c r="I1425" s="121"/>
      <c r="J1425" s="121"/>
      <c r="K1425" s="121"/>
      <c r="L1425" s="121"/>
      <c r="O1425" s="207"/>
      <c r="P1425" s="207"/>
      <c r="Q1425" s="207"/>
    </row>
    <row r="1426" s="206" customFormat="1" spans="3:17">
      <c r="C1426" s="121"/>
      <c r="D1426" s="121"/>
      <c r="E1426" s="121"/>
      <c r="F1426" s="121"/>
      <c r="G1426" s="121"/>
      <c r="H1426" s="121"/>
      <c r="I1426" s="121"/>
      <c r="J1426" s="121"/>
      <c r="K1426" s="121"/>
      <c r="L1426" s="121"/>
      <c r="O1426" s="207"/>
      <c r="P1426" s="207"/>
      <c r="Q1426" s="207"/>
    </row>
    <row r="1427" s="206" customFormat="1" spans="3:17">
      <c r="C1427" s="121"/>
      <c r="D1427" s="121"/>
      <c r="E1427" s="121"/>
      <c r="F1427" s="121"/>
      <c r="G1427" s="121"/>
      <c r="H1427" s="121"/>
      <c r="I1427" s="121"/>
      <c r="J1427" s="121"/>
      <c r="K1427" s="121"/>
      <c r="L1427" s="121"/>
      <c r="O1427" s="207"/>
      <c r="P1427" s="207"/>
      <c r="Q1427" s="207"/>
    </row>
    <row r="1428" s="206" customFormat="1" spans="3:17">
      <c r="C1428" s="121"/>
      <c r="D1428" s="121"/>
      <c r="E1428" s="121"/>
      <c r="F1428" s="121"/>
      <c r="G1428" s="121"/>
      <c r="H1428" s="121"/>
      <c r="I1428" s="121"/>
      <c r="J1428" s="121"/>
      <c r="K1428" s="121"/>
      <c r="L1428" s="121"/>
      <c r="O1428" s="207"/>
      <c r="P1428" s="207"/>
      <c r="Q1428" s="207"/>
    </row>
    <row r="1429" s="206" customFormat="1" spans="3:17">
      <c r="C1429" s="121"/>
      <c r="D1429" s="121"/>
      <c r="E1429" s="121"/>
      <c r="F1429" s="121"/>
      <c r="G1429" s="121"/>
      <c r="H1429" s="121"/>
      <c r="I1429" s="121"/>
      <c r="J1429" s="121"/>
      <c r="K1429" s="121"/>
      <c r="L1429" s="121"/>
      <c r="O1429" s="207"/>
      <c r="P1429" s="207"/>
      <c r="Q1429" s="207"/>
    </row>
    <row r="1430" s="206" customFormat="1" spans="3:17">
      <c r="C1430" s="121"/>
      <c r="D1430" s="121"/>
      <c r="E1430" s="121"/>
      <c r="F1430" s="121"/>
      <c r="G1430" s="121"/>
      <c r="H1430" s="121"/>
      <c r="I1430" s="121"/>
      <c r="J1430" s="121"/>
      <c r="K1430" s="121"/>
      <c r="L1430" s="121"/>
      <c r="O1430" s="207"/>
      <c r="P1430" s="207"/>
      <c r="Q1430" s="207"/>
    </row>
    <row r="1431" s="206" customFormat="1" spans="3:17">
      <c r="C1431" s="121"/>
      <c r="D1431" s="121"/>
      <c r="E1431" s="121"/>
      <c r="F1431" s="121"/>
      <c r="G1431" s="121"/>
      <c r="H1431" s="121"/>
      <c r="I1431" s="121"/>
      <c r="J1431" s="121"/>
      <c r="K1431" s="121"/>
      <c r="L1431" s="121"/>
      <c r="O1431" s="207"/>
      <c r="P1431" s="207"/>
      <c r="Q1431" s="207"/>
    </row>
    <row r="1432" s="206" customFormat="1" spans="3:17">
      <c r="C1432" s="121"/>
      <c r="D1432" s="121"/>
      <c r="E1432" s="121"/>
      <c r="F1432" s="121"/>
      <c r="G1432" s="121"/>
      <c r="H1432" s="121"/>
      <c r="I1432" s="121"/>
      <c r="J1432" s="121"/>
      <c r="K1432" s="121"/>
      <c r="L1432" s="121"/>
      <c r="O1432" s="207"/>
      <c r="P1432" s="207"/>
      <c r="Q1432" s="207"/>
    </row>
    <row r="1433" s="206" customFormat="1" spans="3:17">
      <c r="C1433" s="121"/>
      <c r="D1433" s="121"/>
      <c r="E1433" s="121"/>
      <c r="F1433" s="121"/>
      <c r="G1433" s="121"/>
      <c r="H1433" s="121"/>
      <c r="I1433" s="121"/>
      <c r="J1433" s="121"/>
      <c r="K1433" s="121"/>
      <c r="L1433" s="121"/>
      <c r="O1433" s="207"/>
      <c r="P1433" s="207"/>
      <c r="Q1433" s="207"/>
    </row>
    <row r="1434" s="206" customFormat="1" spans="3:17">
      <c r="C1434" s="121"/>
      <c r="D1434" s="121"/>
      <c r="E1434" s="121"/>
      <c r="F1434" s="121"/>
      <c r="G1434" s="121"/>
      <c r="H1434" s="121"/>
      <c r="I1434" s="121"/>
      <c r="J1434" s="121"/>
      <c r="K1434" s="121"/>
      <c r="L1434" s="121"/>
      <c r="O1434" s="207"/>
      <c r="P1434" s="207"/>
      <c r="Q1434" s="207"/>
    </row>
    <row r="1435" s="206" customFormat="1" spans="3:17">
      <c r="C1435" s="121"/>
      <c r="D1435" s="121"/>
      <c r="E1435" s="121"/>
      <c r="F1435" s="121"/>
      <c r="G1435" s="121"/>
      <c r="H1435" s="121"/>
      <c r="I1435" s="121"/>
      <c r="J1435" s="121"/>
      <c r="K1435" s="121"/>
      <c r="L1435" s="121"/>
      <c r="O1435" s="207"/>
      <c r="P1435" s="207"/>
      <c r="Q1435" s="207"/>
    </row>
    <row r="1436" s="206" customFormat="1" spans="3:17">
      <c r="C1436" s="121"/>
      <c r="D1436" s="121"/>
      <c r="E1436" s="121"/>
      <c r="F1436" s="121"/>
      <c r="G1436" s="121"/>
      <c r="H1436" s="121"/>
      <c r="I1436" s="121"/>
      <c r="J1436" s="121"/>
      <c r="K1436" s="121"/>
      <c r="L1436" s="121"/>
      <c r="O1436" s="207"/>
      <c r="P1436" s="207"/>
      <c r="Q1436" s="207"/>
    </row>
    <row r="1437" s="206" customFormat="1" spans="3:17">
      <c r="C1437" s="121"/>
      <c r="D1437" s="121"/>
      <c r="E1437" s="121"/>
      <c r="F1437" s="121"/>
      <c r="G1437" s="121"/>
      <c r="H1437" s="121"/>
      <c r="I1437" s="121"/>
      <c r="J1437" s="121"/>
      <c r="K1437" s="121"/>
      <c r="L1437" s="121"/>
      <c r="O1437" s="207"/>
      <c r="P1437" s="207"/>
      <c r="Q1437" s="207"/>
    </row>
    <row r="1438" s="206" customFormat="1" spans="3:17">
      <c r="C1438" s="121"/>
      <c r="D1438" s="121"/>
      <c r="E1438" s="121"/>
      <c r="F1438" s="121"/>
      <c r="G1438" s="121"/>
      <c r="H1438" s="121"/>
      <c r="I1438" s="121"/>
      <c r="J1438" s="121"/>
      <c r="K1438" s="121"/>
      <c r="L1438" s="121"/>
      <c r="O1438" s="207"/>
      <c r="P1438" s="207"/>
      <c r="Q1438" s="207"/>
    </row>
    <row r="1439" s="206" customFormat="1" spans="3:17">
      <c r="C1439" s="121"/>
      <c r="D1439" s="121"/>
      <c r="E1439" s="121"/>
      <c r="F1439" s="121"/>
      <c r="G1439" s="121"/>
      <c r="H1439" s="121"/>
      <c r="I1439" s="121"/>
      <c r="J1439" s="121"/>
      <c r="K1439" s="121"/>
      <c r="L1439" s="121"/>
      <c r="O1439" s="207"/>
      <c r="P1439" s="207"/>
      <c r="Q1439" s="207"/>
    </row>
    <row r="1440" s="206" customFormat="1" spans="3:17">
      <c r="C1440" s="121"/>
      <c r="D1440" s="121"/>
      <c r="E1440" s="121"/>
      <c r="F1440" s="121"/>
      <c r="G1440" s="121"/>
      <c r="H1440" s="121"/>
      <c r="I1440" s="121"/>
      <c r="J1440" s="121"/>
      <c r="K1440" s="121"/>
      <c r="L1440" s="121"/>
      <c r="O1440" s="207"/>
      <c r="P1440" s="207"/>
      <c r="Q1440" s="207"/>
    </row>
    <row r="1441" s="206" customFormat="1" spans="3:17">
      <c r="C1441" s="121"/>
      <c r="D1441" s="121"/>
      <c r="E1441" s="121"/>
      <c r="F1441" s="121"/>
      <c r="G1441" s="121"/>
      <c r="H1441" s="121"/>
      <c r="I1441" s="121"/>
      <c r="J1441" s="121"/>
      <c r="K1441" s="121"/>
      <c r="L1441" s="121"/>
      <c r="O1441" s="207"/>
      <c r="P1441" s="207"/>
      <c r="Q1441" s="207"/>
    </row>
    <row r="1442" s="206" customFormat="1" spans="3:17">
      <c r="C1442" s="121"/>
      <c r="D1442" s="121"/>
      <c r="E1442" s="121"/>
      <c r="F1442" s="121"/>
      <c r="G1442" s="121"/>
      <c r="H1442" s="121"/>
      <c r="I1442" s="121"/>
      <c r="J1442" s="121"/>
      <c r="K1442" s="121"/>
      <c r="L1442" s="121"/>
      <c r="O1442" s="207"/>
      <c r="P1442" s="207"/>
      <c r="Q1442" s="207"/>
    </row>
    <row r="1443" s="206" customFormat="1" spans="3:17">
      <c r="C1443" s="121"/>
      <c r="D1443" s="121"/>
      <c r="E1443" s="121"/>
      <c r="F1443" s="121"/>
      <c r="G1443" s="121"/>
      <c r="H1443" s="121"/>
      <c r="I1443" s="121"/>
      <c r="J1443" s="121"/>
      <c r="K1443" s="121"/>
      <c r="L1443" s="121"/>
      <c r="O1443" s="207"/>
      <c r="P1443" s="207"/>
      <c r="Q1443" s="207"/>
    </row>
    <row r="1444" s="206" customFormat="1" spans="3:17">
      <c r="C1444" s="121"/>
      <c r="D1444" s="121"/>
      <c r="E1444" s="121"/>
      <c r="F1444" s="121"/>
      <c r="G1444" s="121"/>
      <c r="H1444" s="121"/>
      <c r="I1444" s="121"/>
      <c r="J1444" s="121"/>
      <c r="K1444" s="121"/>
      <c r="L1444" s="121"/>
      <c r="O1444" s="207"/>
      <c r="P1444" s="207"/>
      <c r="Q1444" s="207"/>
    </row>
    <row r="1445" s="206" customFormat="1" spans="3:17">
      <c r="C1445" s="121"/>
      <c r="D1445" s="121"/>
      <c r="E1445" s="121"/>
      <c r="F1445" s="121"/>
      <c r="G1445" s="121"/>
      <c r="H1445" s="121"/>
      <c r="I1445" s="121"/>
      <c r="J1445" s="121"/>
      <c r="K1445" s="121"/>
      <c r="L1445" s="121"/>
      <c r="O1445" s="207"/>
      <c r="P1445" s="207"/>
      <c r="Q1445" s="207"/>
    </row>
    <row r="1446" s="206" customFormat="1" spans="3:17">
      <c r="C1446" s="121"/>
      <c r="D1446" s="121"/>
      <c r="E1446" s="121"/>
      <c r="F1446" s="121"/>
      <c r="G1446" s="121"/>
      <c r="H1446" s="121"/>
      <c r="I1446" s="121"/>
      <c r="J1446" s="121"/>
      <c r="K1446" s="121"/>
      <c r="L1446" s="121"/>
      <c r="O1446" s="207"/>
      <c r="P1446" s="207"/>
      <c r="Q1446" s="207"/>
    </row>
    <row r="1447" s="206" customFormat="1" spans="3:17">
      <c r="C1447" s="121"/>
      <c r="D1447" s="121"/>
      <c r="E1447" s="121"/>
      <c r="F1447" s="121"/>
      <c r="G1447" s="121"/>
      <c r="H1447" s="121"/>
      <c r="I1447" s="121"/>
      <c r="J1447" s="121"/>
      <c r="K1447" s="121"/>
      <c r="L1447" s="121"/>
      <c r="O1447" s="207"/>
      <c r="P1447" s="207"/>
      <c r="Q1447" s="207"/>
    </row>
    <row r="1448" s="206" customFormat="1" spans="3:17">
      <c r="C1448" s="121"/>
      <c r="D1448" s="121"/>
      <c r="E1448" s="121"/>
      <c r="F1448" s="121"/>
      <c r="G1448" s="121"/>
      <c r="H1448" s="121"/>
      <c r="I1448" s="121"/>
      <c r="J1448" s="121"/>
      <c r="K1448" s="121"/>
      <c r="L1448" s="121"/>
      <c r="O1448" s="207"/>
      <c r="P1448" s="207"/>
      <c r="Q1448" s="207"/>
    </row>
    <row r="1449" s="206" customFormat="1" spans="3:17">
      <c r="C1449" s="121"/>
      <c r="D1449" s="121"/>
      <c r="E1449" s="121"/>
      <c r="F1449" s="121"/>
      <c r="G1449" s="121"/>
      <c r="H1449" s="121"/>
      <c r="I1449" s="121"/>
      <c r="J1449" s="121"/>
      <c r="K1449" s="121"/>
      <c r="L1449" s="121"/>
      <c r="O1449" s="207"/>
      <c r="P1449" s="207"/>
      <c r="Q1449" s="207"/>
    </row>
    <row r="1450" s="206" customFormat="1" spans="3:17">
      <c r="C1450" s="121"/>
      <c r="D1450" s="121"/>
      <c r="E1450" s="121"/>
      <c r="F1450" s="121"/>
      <c r="G1450" s="121"/>
      <c r="H1450" s="121"/>
      <c r="I1450" s="121"/>
      <c r="J1450" s="121"/>
      <c r="K1450" s="121"/>
      <c r="L1450" s="121"/>
      <c r="O1450" s="207"/>
      <c r="P1450" s="207"/>
      <c r="Q1450" s="207"/>
    </row>
    <row r="1451" s="206" customFormat="1" spans="3:17">
      <c r="C1451" s="121"/>
      <c r="D1451" s="121"/>
      <c r="E1451" s="121"/>
      <c r="F1451" s="121"/>
      <c r="G1451" s="121"/>
      <c r="H1451" s="121"/>
      <c r="I1451" s="121"/>
      <c r="J1451" s="121"/>
      <c r="K1451" s="121"/>
      <c r="L1451" s="121"/>
      <c r="O1451" s="207"/>
      <c r="P1451" s="207"/>
      <c r="Q1451" s="207"/>
    </row>
    <row r="1452" s="206" customFormat="1" spans="3:17">
      <c r="C1452" s="121"/>
      <c r="D1452" s="121"/>
      <c r="E1452" s="121"/>
      <c r="F1452" s="121"/>
      <c r="G1452" s="121"/>
      <c r="H1452" s="121"/>
      <c r="I1452" s="121"/>
      <c r="J1452" s="121"/>
      <c r="K1452" s="121"/>
      <c r="L1452" s="121"/>
      <c r="O1452" s="207"/>
      <c r="P1452" s="207"/>
      <c r="Q1452" s="207"/>
    </row>
    <row r="1453" s="206" customFormat="1" spans="3:17">
      <c r="C1453" s="121"/>
      <c r="D1453" s="121"/>
      <c r="E1453" s="121"/>
      <c r="F1453" s="121"/>
      <c r="G1453" s="121"/>
      <c r="H1453" s="121"/>
      <c r="I1453" s="121"/>
      <c r="J1453" s="121"/>
      <c r="K1453" s="121"/>
      <c r="L1453" s="121"/>
      <c r="O1453" s="207"/>
      <c r="P1453" s="207"/>
      <c r="Q1453" s="207"/>
    </row>
    <row r="1454" s="206" customFormat="1" spans="3:17">
      <c r="C1454" s="121"/>
      <c r="D1454" s="121"/>
      <c r="E1454" s="121"/>
      <c r="F1454" s="121"/>
      <c r="G1454" s="121"/>
      <c r="H1454" s="121"/>
      <c r="I1454" s="121"/>
      <c r="J1454" s="121"/>
      <c r="K1454" s="121"/>
      <c r="L1454" s="121"/>
      <c r="O1454" s="207"/>
      <c r="P1454" s="207"/>
      <c r="Q1454" s="207"/>
    </row>
    <row r="1455" s="206" customFormat="1" spans="3:17">
      <c r="C1455" s="121"/>
      <c r="D1455" s="121"/>
      <c r="E1455" s="121"/>
      <c r="F1455" s="121"/>
      <c r="G1455" s="121"/>
      <c r="H1455" s="121"/>
      <c r="I1455" s="121"/>
      <c r="J1455" s="121"/>
      <c r="K1455" s="121"/>
      <c r="L1455" s="121"/>
      <c r="O1455" s="207"/>
      <c r="P1455" s="207"/>
      <c r="Q1455" s="207"/>
    </row>
    <row r="1456" s="206" customFormat="1" spans="3:17">
      <c r="C1456" s="121"/>
      <c r="D1456" s="121"/>
      <c r="E1456" s="121"/>
      <c r="F1456" s="121"/>
      <c r="G1456" s="121"/>
      <c r="H1456" s="121"/>
      <c r="I1456" s="121"/>
      <c r="J1456" s="121"/>
      <c r="K1456" s="121"/>
      <c r="L1456" s="121"/>
      <c r="O1456" s="207"/>
      <c r="P1456" s="207"/>
      <c r="Q1456" s="207"/>
    </row>
    <row r="1457" s="206" customFormat="1" spans="3:17">
      <c r="C1457" s="121"/>
      <c r="D1457" s="121"/>
      <c r="E1457" s="121"/>
      <c r="F1457" s="121"/>
      <c r="G1457" s="121"/>
      <c r="H1457" s="121"/>
      <c r="I1457" s="121"/>
      <c r="J1457" s="121"/>
      <c r="K1457" s="121"/>
      <c r="L1457" s="121"/>
      <c r="O1457" s="207"/>
      <c r="P1457" s="207"/>
      <c r="Q1457" s="207"/>
    </row>
    <row r="1458" s="206" customFormat="1" spans="3:17">
      <c r="C1458" s="121"/>
      <c r="D1458" s="121"/>
      <c r="E1458" s="121"/>
      <c r="F1458" s="121"/>
      <c r="G1458" s="121"/>
      <c r="H1458" s="121"/>
      <c r="I1458" s="121"/>
      <c r="J1458" s="121"/>
      <c r="K1458" s="121"/>
      <c r="L1458" s="121"/>
      <c r="O1458" s="207"/>
      <c r="P1458" s="207"/>
      <c r="Q1458" s="207"/>
    </row>
    <row r="1459" s="206" customFormat="1" spans="3:17">
      <c r="C1459" s="121"/>
      <c r="D1459" s="121"/>
      <c r="E1459" s="121"/>
      <c r="F1459" s="121"/>
      <c r="G1459" s="121"/>
      <c r="H1459" s="121"/>
      <c r="I1459" s="121"/>
      <c r="J1459" s="121"/>
      <c r="K1459" s="121"/>
      <c r="L1459" s="121"/>
      <c r="O1459" s="207"/>
      <c r="P1459" s="207"/>
      <c r="Q1459" s="207"/>
    </row>
    <row r="1460" s="206" customFormat="1" spans="3:17">
      <c r="C1460" s="121"/>
      <c r="D1460" s="121"/>
      <c r="E1460" s="121"/>
      <c r="F1460" s="121"/>
      <c r="G1460" s="121"/>
      <c r="H1460" s="121"/>
      <c r="I1460" s="121"/>
      <c r="J1460" s="121"/>
      <c r="K1460" s="121"/>
      <c r="L1460" s="121"/>
      <c r="O1460" s="207"/>
      <c r="P1460" s="207"/>
      <c r="Q1460" s="207"/>
    </row>
    <row r="1461" s="206" customFormat="1" spans="3:17">
      <c r="C1461" s="121"/>
      <c r="D1461" s="121"/>
      <c r="E1461" s="121"/>
      <c r="F1461" s="121"/>
      <c r="G1461" s="121"/>
      <c r="H1461" s="121"/>
      <c r="I1461" s="121"/>
      <c r="J1461" s="121"/>
      <c r="K1461" s="121"/>
      <c r="L1461" s="121"/>
      <c r="O1461" s="207"/>
      <c r="P1461" s="207"/>
      <c r="Q1461" s="207"/>
    </row>
    <row r="1462" s="206" customFormat="1" spans="3:17">
      <c r="C1462" s="121"/>
      <c r="D1462" s="121"/>
      <c r="E1462" s="121"/>
      <c r="F1462" s="121"/>
      <c r="G1462" s="121"/>
      <c r="H1462" s="121"/>
      <c r="I1462" s="121"/>
      <c r="J1462" s="121"/>
      <c r="K1462" s="121"/>
      <c r="L1462" s="121"/>
      <c r="O1462" s="207"/>
      <c r="P1462" s="207"/>
      <c r="Q1462" s="207"/>
    </row>
    <row r="1463" s="206" customFormat="1" spans="3:17">
      <c r="C1463" s="121"/>
      <c r="D1463" s="121"/>
      <c r="E1463" s="121"/>
      <c r="F1463" s="121"/>
      <c r="G1463" s="121"/>
      <c r="H1463" s="121"/>
      <c r="I1463" s="121"/>
      <c r="J1463" s="121"/>
      <c r="K1463" s="121"/>
      <c r="L1463" s="121"/>
      <c r="O1463" s="207"/>
      <c r="P1463" s="207"/>
      <c r="Q1463" s="207"/>
    </row>
    <row r="1464" s="206" customFormat="1" spans="3:17">
      <c r="C1464" s="121"/>
      <c r="D1464" s="121"/>
      <c r="E1464" s="121"/>
      <c r="F1464" s="121"/>
      <c r="G1464" s="121"/>
      <c r="H1464" s="121"/>
      <c r="I1464" s="121"/>
      <c r="J1464" s="121"/>
      <c r="K1464" s="121"/>
      <c r="L1464" s="121"/>
      <c r="O1464" s="207"/>
      <c r="P1464" s="207"/>
      <c r="Q1464" s="207"/>
    </row>
    <row r="1465" s="206" customFormat="1" spans="3:17">
      <c r="C1465" s="121"/>
      <c r="D1465" s="121"/>
      <c r="E1465" s="121"/>
      <c r="F1465" s="121"/>
      <c r="G1465" s="121"/>
      <c r="H1465" s="121"/>
      <c r="I1465" s="121"/>
      <c r="J1465" s="121"/>
      <c r="K1465" s="121"/>
      <c r="L1465" s="121"/>
      <c r="O1465" s="207"/>
      <c r="P1465" s="207"/>
      <c r="Q1465" s="207"/>
    </row>
    <row r="1466" s="206" customFormat="1" spans="3:17">
      <c r="C1466" s="121"/>
      <c r="D1466" s="121"/>
      <c r="E1466" s="121"/>
      <c r="F1466" s="121"/>
      <c r="G1466" s="121"/>
      <c r="H1466" s="121"/>
      <c r="I1466" s="121"/>
      <c r="J1466" s="121"/>
      <c r="K1466" s="121"/>
      <c r="L1466" s="121"/>
      <c r="O1466" s="207"/>
      <c r="P1466" s="207"/>
      <c r="Q1466" s="207"/>
    </row>
    <row r="1467" s="206" customFormat="1" spans="3:17">
      <c r="C1467" s="121"/>
      <c r="D1467" s="121"/>
      <c r="E1467" s="121"/>
      <c r="F1467" s="121"/>
      <c r="G1467" s="121"/>
      <c r="H1467" s="121"/>
      <c r="I1467" s="121"/>
      <c r="J1467" s="121"/>
      <c r="K1467" s="121"/>
      <c r="L1467" s="121"/>
      <c r="O1467" s="207"/>
      <c r="P1467" s="207"/>
      <c r="Q1467" s="207"/>
    </row>
    <row r="1468" s="206" customFormat="1" spans="3:17">
      <c r="C1468" s="121"/>
      <c r="D1468" s="121"/>
      <c r="E1468" s="121"/>
      <c r="F1468" s="121"/>
      <c r="G1468" s="121"/>
      <c r="H1468" s="121"/>
      <c r="I1468" s="121"/>
      <c r="J1468" s="121"/>
      <c r="K1468" s="121"/>
      <c r="L1468" s="121"/>
      <c r="O1468" s="207"/>
      <c r="P1468" s="207"/>
      <c r="Q1468" s="207"/>
    </row>
    <row r="1469" s="206" customFormat="1" spans="3:17">
      <c r="C1469" s="121"/>
      <c r="D1469" s="121"/>
      <c r="E1469" s="121"/>
      <c r="F1469" s="121"/>
      <c r="G1469" s="121"/>
      <c r="H1469" s="121"/>
      <c r="I1469" s="121"/>
      <c r="J1469" s="121"/>
      <c r="K1469" s="121"/>
      <c r="L1469" s="121"/>
      <c r="O1469" s="207"/>
      <c r="P1469" s="207"/>
      <c r="Q1469" s="207"/>
    </row>
    <row r="1470" s="206" customFormat="1" spans="3:17">
      <c r="C1470" s="121"/>
      <c r="D1470" s="121"/>
      <c r="E1470" s="121"/>
      <c r="F1470" s="121"/>
      <c r="G1470" s="121"/>
      <c r="H1470" s="121"/>
      <c r="I1470" s="121"/>
      <c r="J1470" s="121"/>
      <c r="K1470" s="121"/>
      <c r="L1470" s="121"/>
      <c r="O1470" s="207"/>
      <c r="P1470" s="207"/>
      <c r="Q1470" s="207"/>
    </row>
    <row r="1471" s="206" customFormat="1" spans="3:17">
      <c r="C1471" s="121"/>
      <c r="D1471" s="121"/>
      <c r="E1471" s="121"/>
      <c r="F1471" s="121"/>
      <c r="G1471" s="121"/>
      <c r="H1471" s="121"/>
      <c r="I1471" s="121"/>
      <c r="J1471" s="121"/>
      <c r="K1471" s="121"/>
      <c r="L1471" s="121"/>
      <c r="O1471" s="207"/>
      <c r="P1471" s="207"/>
      <c r="Q1471" s="207"/>
    </row>
    <row r="1472" s="206" customFormat="1" spans="3:17">
      <c r="C1472" s="121"/>
      <c r="D1472" s="121"/>
      <c r="E1472" s="121"/>
      <c r="F1472" s="121"/>
      <c r="G1472" s="121"/>
      <c r="H1472" s="121"/>
      <c r="I1472" s="121"/>
      <c r="J1472" s="121"/>
      <c r="K1472" s="121"/>
      <c r="L1472" s="121"/>
      <c r="O1472" s="207"/>
      <c r="P1472" s="207"/>
      <c r="Q1472" s="207"/>
    </row>
    <row r="1473" s="206" customFormat="1" spans="3:17">
      <c r="C1473" s="121"/>
      <c r="D1473" s="121"/>
      <c r="E1473" s="121"/>
      <c r="F1473" s="121"/>
      <c r="G1473" s="121"/>
      <c r="H1473" s="121"/>
      <c r="I1473" s="121"/>
      <c r="J1473" s="121"/>
      <c r="K1473" s="121"/>
      <c r="L1473" s="121"/>
      <c r="O1473" s="207"/>
      <c r="P1473" s="207"/>
      <c r="Q1473" s="207"/>
    </row>
    <row r="1474" s="206" customFormat="1" spans="3:17">
      <c r="C1474" s="121"/>
      <c r="D1474" s="121"/>
      <c r="E1474" s="121"/>
      <c r="F1474" s="121"/>
      <c r="G1474" s="121"/>
      <c r="H1474" s="121"/>
      <c r="I1474" s="121"/>
      <c r="J1474" s="121"/>
      <c r="K1474" s="121"/>
      <c r="L1474" s="121"/>
      <c r="O1474" s="207"/>
      <c r="P1474" s="207"/>
      <c r="Q1474" s="207"/>
    </row>
    <row r="1475" s="206" customFormat="1" spans="3:17">
      <c r="C1475" s="121"/>
      <c r="D1475" s="121"/>
      <c r="E1475" s="121"/>
      <c r="F1475" s="121"/>
      <c r="G1475" s="121"/>
      <c r="H1475" s="121"/>
      <c r="I1475" s="121"/>
      <c r="J1475" s="121"/>
      <c r="K1475" s="121"/>
      <c r="L1475" s="121"/>
      <c r="O1475" s="207"/>
      <c r="P1475" s="207"/>
      <c r="Q1475" s="207"/>
    </row>
    <row r="1476" s="206" customFormat="1" spans="3:17">
      <c r="C1476" s="121"/>
      <c r="D1476" s="121"/>
      <c r="E1476" s="121"/>
      <c r="F1476" s="121"/>
      <c r="G1476" s="121"/>
      <c r="H1476" s="121"/>
      <c r="I1476" s="121"/>
      <c r="J1476" s="121"/>
      <c r="K1476" s="121"/>
      <c r="L1476" s="121"/>
      <c r="O1476" s="207"/>
      <c r="P1476" s="207"/>
      <c r="Q1476" s="207"/>
    </row>
    <row r="1477" s="206" customFormat="1" spans="3:17">
      <c r="C1477" s="121"/>
      <c r="D1477" s="121"/>
      <c r="E1477" s="121"/>
      <c r="F1477" s="121"/>
      <c r="G1477" s="121"/>
      <c r="H1477" s="121"/>
      <c r="I1477" s="121"/>
      <c r="J1477" s="121"/>
      <c r="K1477" s="121"/>
      <c r="L1477" s="121"/>
      <c r="O1477" s="207"/>
      <c r="P1477" s="207"/>
      <c r="Q1477" s="207"/>
    </row>
    <row r="1478" s="206" customFormat="1" spans="3:17">
      <c r="C1478" s="121"/>
      <c r="D1478" s="121"/>
      <c r="E1478" s="121"/>
      <c r="F1478" s="121"/>
      <c r="G1478" s="121"/>
      <c r="H1478" s="121"/>
      <c r="I1478" s="121"/>
      <c r="J1478" s="121"/>
      <c r="K1478" s="121"/>
      <c r="L1478" s="121"/>
      <c r="O1478" s="207"/>
      <c r="P1478" s="207"/>
      <c r="Q1478" s="207"/>
    </row>
    <row r="1479" s="206" customFormat="1" spans="3:17">
      <c r="C1479" s="121"/>
      <c r="D1479" s="121"/>
      <c r="E1479" s="121"/>
      <c r="F1479" s="121"/>
      <c r="G1479" s="121"/>
      <c r="H1479" s="121"/>
      <c r="I1479" s="121"/>
      <c r="J1479" s="121"/>
      <c r="K1479" s="121"/>
      <c r="L1479" s="121"/>
      <c r="O1479" s="207"/>
      <c r="P1479" s="207"/>
      <c r="Q1479" s="207"/>
    </row>
    <row r="1480" s="206" customFormat="1" spans="3:17">
      <c r="C1480" s="121"/>
      <c r="D1480" s="121"/>
      <c r="E1480" s="121"/>
      <c r="F1480" s="121"/>
      <c r="G1480" s="121"/>
      <c r="H1480" s="121"/>
      <c r="I1480" s="121"/>
      <c r="J1480" s="121"/>
      <c r="K1480" s="121"/>
      <c r="L1480" s="121"/>
      <c r="O1480" s="207"/>
      <c r="P1480" s="207"/>
      <c r="Q1480" s="207"/>
    </row>
    <row r="1481" s="206" customFormat="1" spans="3:17">
      <c r="C1481" s="121"/>
      <c r="D1481" s="121"/>
      <c r="E1481" s="121"/>
      <c r="F1481" s="121"/>
      <c r="G1481" s="121"/>
      <c r="H1481" s="121"/>
      <c r="I1481" s="121"/>
      <c r="J1481" s="121"/>
      <c r="K1481" s="121"/>
      <c r="L1481" s="121"/>
      <c r="O1481" s="207"/>
      <c r="P1481" s="207"/>
      <c r="Q1481" s="207"/>
    </row>
    <row r="1482" s="206" customFormat="1" spans="3:17">
      <c r="C1482" s="121"/>
      <c r="D1482" s="121"/>
      <c r="E1482" s="121"/>
      <c r="F1482" s="121"/>
      <c r="G1482" s="121"/>
      <c r="H1482" s="121"/>
      <c r="I1482" s="121"/>
      <c r="J1482" s="121"/>
      <c r="K1482" s="121"/>
      <c r="L1482" s="121"/>
      <c r="O1482" s="207"/>
      <c r="P1482" s="207"/>
      <c r="Q1482" s="207"/>
    </row>
    <row r="1483" s="206" customFormat="1" spans="3:17">
      <c r="C1483" s="121"/>
      <c r="D1483" s="121"/>
      <c r="E1483" s="121"/>
      <c r="F1483" s="121"/>
      <c r="G1483" s="121"/>
      <c r="H1483" s="121"/>
      <c r="I1483" s="121"/>
      <c r="J1483" s="121"/>
      <c r="K1483" s="121"/>
      <c r="L1483" s="121"/>
      <c r="O1483" s="207"/>
      <c r="P1483" s="207"/>
      <c r="Q1483" s="207"/>
    </row>
    <row r="1484" s="206" customFormat="1" spans="3:17">
      <c r="C1484" s="121"/>
      <c r="D1484" s="121"/>
      <c r="E1484" s="121"/>
      <c r="F1484" s="121"/>
      <c r="G1484" s="121"/>
      <c r="H1484" s="121"/>
      <c r="I1484" s="121"/>
      <c r="J1484" s="121"/>
      <c r="K1484" s="121"/>
      <c r="L1484" s="121"/>
      <c r="O1484" s="207"/>
      <c r="P1484" s="207"/>
      <c r="Q1484" s="207"/>
    </row>
    <row r="1485" s="206" customFormat="1" spans="3:17">
      <c r="C1485" s="121"/>
      <c r="D1485" s="121"/>
      <c r="E1485" s="121"/>
      <c r="F1485" s="121"/>
      <c r="G1485" s="121"/>
      <c r="H1485" s="121"/>
      <c r="I1485" s="121"/>
      <c r="J1485" s="121"/>
      <c r="K1485" s="121"/>
      <c r="L1485" s="121"/>
      <c r="O1485" s="207"/>
      <c r="P1485" s="207"/>
      <c r="Q1485" s="207"/>
    </row>
    <row r="1486" s="206" customFormat="1" spans="3:17">
      <c r="C1486" s="121"/>
      <c r="D1486" s="121"/>
      <c r="E1486" s="121"/>
      <c r="F1486" s="121"/>
      <c r="G1486" s="121"/>
      <c r="H1486" s="121"/>
      <c r="I1486" s="121"/>
      <c r="J1486" s="121"/>
      <c r="K1486" s="121"/>
      <c r="L1486" s="121"/>
      <c r="O1486" s="207"/>
      <c r="P1486" s="207"/>
      <c r="Q1486" s="207"/>
    </row>
    <row r="1487" s="206" customFormat="1" spans="3:17">
      <c r="C1487" s="121"/>
      <c r="D1487" s="121"/>
      <c r="E1487" s="121"/>
      <c r="F1487" s="121"/>
      <c r="G1487" s="121"/>
      <c r="H1487" s="121"/>
      <c r="I1487" s="121"/>
      <c r="J1487" s="121"/>
      <c r="K1487" s="121"/>
      <c r="L1487" s="121"/>
      <c r="O1487" s="207"/>
      <c r="P1487" s="207"/>
      <c r="Q1487" s="207"/>
    </row>
    <row r="1488" s="206" customFormat="1" spans="3:17">
      <c r="C1488" s="121"/>
      <c r="D1488" s="121"/>
      <c r="E1488" s="121"/>
      <c r="F1488" s="121"/>
      <c r="G1488" s="121"/>
      <c r="H1488" s="121"/>
      <c r="I1488" s="121"/>
      <c r="J1488" s="121"/>
      <c r="K1488" s="121"/>
      <c r="L1488" s="121"/>
      <c r="O1488" s="207"/>
      <c r="P1488" s="207"/>
      <c r="Q1488" s="207"/>
    </row>
    <row r="1489" s="206" customFormat="1" spans="3:17">
      <c r="C1489" s="121"/>
      <c r="D1489" s="121"/>
      <c r="E1489" s="121"/>
      <c r="F1489" s="121"/>
      <c r="G1489" s="121"/>
      <c r="H1489" s="121"/>
      <c r="I1489" s="121"/>
      <c r="J1489" s="121"/>
      <c r="K1489" s="121"/>
      <c r="L1489" s="121"/>
      <c r="O1489" s="207"/>
      <c r="P1489" s="207"/>
      <c r="Q1489" s="207"/>
    </row>
    <row r="1490" s="206" customFormat="1" spans="3:17">
      <c r="C1490" s="121"/>
      <c r="D1490" s="121"/>
      <c r="E1490" s="121"/>
      <c r="F1490" s="121"/>
      <c r="G1490" s="121"/>
      <c r="H1490" s="121"/>
      <c r="I1490" s="121"/>
      <c r="J1490" s="121"/>
      <c r="K1490" s="121"/>
      <c r="L1490" s="121"/>
      <c r="O1490" s="207"/>
      <c r="P1490" s="207"/>
      <c r="Q1490" s="207"/>
    </row>
    <row r="1491" s="206" customFormat="1" spans="3:17">
      <c r="C1491" s="121"/>
      <c r="D1491" s="121"/>
      <c r="E1491" s="121"/>
      <c r="F1491" s="121"/>
      <c r="G1491" s="121"/>
      <c r="H1491" s="121"/>
      <c r="I1491" s="121"/>
      <c r="J1491" s="121"/>
      <c r="K1491" s="121"/>
      <c r="L1491" s="121"/>
      <c r="O1491" s="207"/>
      <c r="P1491" s="207"/>
      <c r="Q1491" s="207"/>
    </row>
    <row r="1492" s="206" customFormat="1" spans="3:17">
      <c r="C1492" s="121"/>
      <c r="D1492" s="121"/>
      <c r="E1492" s="121"/>
      <c r="F1492" s="121"/>
      <c r="G1492" s="121"/>
      <c r="H1492" s="121"/>
      <c r="I1492" s="121"/>
      <c r="J1492" s="121"/>
      <c r="K1492" s="121"/>
      <c r="L1492" s="121"/>
      <c r="O1492" s="207"/>
      <c r="P1492" s="207"/>
      <c r="Q1492" s="207"/>
    </row>
    <row r="1493" s="206" customFormat="1" spans="3:17">
      <c r="C1493" s="121"/>
      <c r="D1493" s="121"/>
      <c r="E1493" s="121"/>
      <c r="F1493" s="121"/>
      <c r="G1493" s="121"/>
      <c r="H1493" s="121"/>
      <c r="I1493" s="121"/>
      <c r="J1493" s="121"/>
      <c r="K1493" s="121"/>
      <c r="L1493" s="121"/>
      <c r="O1493" s="207"/>
      <c r="P1493" s="207"/>
      <c r="Q1493" s="207"/>
    </row>
    <row r="1494" s="206" customFormat="1" spans="3:17">
      <c r="C1494" s="121"/>
      <c r="D1494" s="121"/>
      <c r="E1494" s="121"/>
      <c r="F1494" s="121"/>
      <c r="G1494" s="121"/>
      <c r="H1494" s="121"/>
      <c r="I1494" s="121"/>
      <c r="J1494" s="121"/>
      <c r="K1494" s="121"/>
      <c r="L1494" s="121"/>
      <c r="O1494" s="207"/>
      <c r="P1494" s="207"/>
      <c r="Q1494" s="207"/>
    </row>
    <row r="1495" s="206" customFormat="1" spans="3:17">
      <c r="C1495" s="121"/>
      <c r="D1495" s="121"/>
      <c r="E1495" s="121"/>
      <c r="F1495" s="121"/>
      <c r="G1495" s="121"/>
      <c r="H1495" s="121"/>
      <c r="I1495" s="121"/>
      <c r="J1495" s="121"/>
      <c r="K1495" s="121"/>
      <c r="L1495" s="121"/>
      <c r="O1495" s="207"/>
      <c r="P1495" s="207"/>
      <c r="Q1495" s="207"/>
    </row>
    <row r="1496" s="206" customFormat="1" spans="3:17">
      <c r="C1496" s="121"/>
      <c r="D1496" s="121"/>
      <c r="E1496" s="121"/>
      <c r="F1496" s="121"/>
      <c r="G1496" s="121"/>
      <c r="H1496" s="121"/>
      <c r="I1496" s="121"/>
      <c r="J1496" s="121"/>
      <c r="K1496" s="121"/>
      <c r="L1496" s="121"/>
      <c r="O1496" s="207"/>
      <c r="P1496" s="207"/>
      <c r="Q1496" s="207"/>
    </row>
    <row r="1497" s="206" customFormat="1" spans="3:17">
      <c r="C1497" s="121"/>
      <c r="D1497" s="121"/>
      <c r="E1497" s="121"/>
      <c r="F1497" s="121"/>
      <c r="G1497" s="121"/>
      <c r="H1497" s="121"/>
      <c r="I1497" s="121"/>
      <c r="J1497" s="121"/>
      <c r="K1497" s="121"/>
      <c r="L1497" s="121"/>
      <c r="O1497" s="207"/>
      <c r="P1497" s="207"/>
      <c r="Q1497" s="207"/>
    </row>
    <row r="1498" s="206" customFormat="1" spans="3:17">
      <c r="C1498" s="121"/>
      <c r="D1498" s="121"/>
      <c r="E1498" s="121"/>
      <c r="F1498" s="121"/>
      <c r="G1498" s="121"/>
      <c r="H1498" s="121"/>
      <c r="I1498" s="121"/>
      <c r="J1498" s="121"/>
      <c r="K1498" s="121"/>
      <c r="L1498" s="121"/>
      <c r="O1498" s="207"/>
      <c r="P1498" s="207"/>
      <c r="Q1498" s="207"/>
    </row>
    <row r="1499" s="206" customFormat="1" spans="3:17">
      <c r="C1499" s="121"/>
      <c r="D1499" s="121"/>
      <c r="E1499" s="121"/>
      <c r="F1499" s="121"/>
      <c r="G1499" s="121"/>
      <c r="H1499" s="121"/>
      <c r="I1499" s="121"/>
      <c r="J1499" s="121"/>
      <c r="K1499" s="121"/>
      <c r="L1499" s="121"/>
      <c r="O1499" s="207"/>
      <c r="P1499" s="207"/>
      <c r="Q1499" s="207"/>
    </row>
    <row r="1500" s="206" customFormat="1" spans="3:17">
      <c r="C1500" s="121"/>
      <c r="D1500" s="121"/>
      <c r="E1500" s="121"/>
      <c r="F1500" s="121"/>
      <c r="G1500" s="121"/>
      <c r="H1500" s="121"/>
      <c r="I1500" s="121"/>
      <c r="J1500" s="121"/>
      <c r="K1500" s="121"/>
      <c r="L1500" s="121"/>
      <c r="O1500" s="207"/>
      <c r="P1500" s="207"/>
      <c r="Q1500" s="207"/>
    </row>
    <row r="1501" s="206" customFormat="1" spans="3:17">
      <c r="C1501" s="121"/>
      <c r="D1501" s="121"/>
      <c r="E1501" s="121"/>
      <c r="F1501" s="121"/>
      <c r="G1501" s="121"/>
      <c r="H1501" s="121"/>
      <c r="I1501" s="121"/>
      <c r="J1501" s="121"/>
      <c r="K1501" s="121"/>
      <c r="L1501" s="121"/>
      <c r="O1501" s="207"/>
      <c r="P1501" s="207"/>
      <c r="Q1501" s="207"/>
    </row>
    <row r="1502" s="206" customFormat="1" spans="3:17">
      <c r="C1502" s="121"/>
      <c r="D1502" s="121"/>
      <c r="E1502" s="121"/>
      <c r="F1502" s="121"/>
      <c r="G1502" s="121"/>
      <c r="H1502" s="121"/>
      <c r="I1502" s="121"/>
      <c r="J1502" s="121"/>
      <c r="K1502" s="121"/>
      <c r="L1502" s="121"/>
      <c r="O1502" s="207"/>
      <c r="P1502" s="207"/>
      <c r="Q1502" s="207"/>
    </row>
    <row r="1503" s="206" customFormat="1" spans="3:17">
      <c r="C1503" s="121"/>
      <c r="D1503" s="121"/>
      <c r="E1503" s="121"/>
      <c r="F1503" s="121"/>
      <c r="G1503" s="121"/>
      <c r="H1503" s="121"/>
      <c r="I1503" s="121"/>
      <c r="J1503" s="121"/>
      <c r="K1503" s="121"/>
      <c r="L1503" s="121"/>
      <c r="O1503" s="207"/>
      <c r="P1503" s="207"/>
      <c r="Q1503" s="207"/>
    </row>
    <row r="1504" s="206" customFormat="1" spans="3:17">
      <c r="C1504" s="121"/>
      <c r="D1504" s="121"/>
      <c r="E1504" s="121"/>
      <c r="F1504" s="121"/>
      <c r="G1504" s="121"/>
      <c r="H1504" s="121"/>
      <c r="I1504" s="121"/>
      <c r="J1504" s="121"/>
      <c r="K1504" s="121"/>
      <c r="L1504" s="121"/>
      <c r="O1504" s="207"/>
      <c r="P1504" s="207"/>
      <c r="Q1504" s="207"/>
    </row>
    <row r="1505" s="206" customFormat="1" spans="3:17">
      <c r="C1505" s="121"/>
      <c r="D1505" s="121"/>
      <c r="E1505" s="121"/>
      <c r="F1505" s="121"/>
      <c r="G1505" s="121"/>
      <c r="H1505" s="121"/>
      <c r="I1505" s="121"/>
      <c r="J1505" s="121"/>
      <c r="K1505" s="121"/>
      <c r="L1505" s="121"/>
      <c r="O1505" s="207"/>
      <c r="P1505" s="207"/>
      <c r="Q1505" s="207"/>
    </row>
    <row r="1506" s="206" customFormat="1" spans="3:17">
      <c r="C1506" s="121"/>
      <c r="D1506" s="121"/>
      <c r="E1506" s="121"/>
      <c r="F1506" s="121"/>
      <c r="G1506" s="121"/>
      <c r="H1506" s="121"/>
      <c r="I1506" s="121"/>
      <c r="J1506" s="121"/>
      <c r="K1506" s="121"/>
      <c r="L1506" s="121"/>
      <c r="O1506" s="207"/>
      <c r="P1506" s="207"/>
      <c r="Q1506" s="207"/>
    </row>
    <row r="1507" s="206" customFormat="1" spans="3:17">
      <c r="C1507" s="121"/>
      <c r="D1507" s="121"/>
      <c r="E1507" s="121"/>
      <c r="F1507" s="121"/>
      <c r="G1507" s="121"/>
      <c r="H1507" s="121"/>
      <c r="I1507" s="121"/>
      <c r="J1507" s="121"/>
      <c r="K1507" s="121"/>
      <c r="L1507" s="121"/>
      <c r="O1507" s="207"/>
      <c r="P1507" s="207"/>
      <c r="Q1507" s="207"/>
    </row>
    <row r="1508" s="206" customFormat="1" spans="3:17">
      <c r="C1508" s="121"/>
      <c r="D1508" s="121"/>
      <c r="E1508" s="121"/>
      <c r="F1508" s="121"/>
      <c r="G1508" s="121"/>
      <c r="H1508" s="121"/>
      <c r="I1508" s="121"/>
      <c r="J1508" s="121"/>
      <c r="K1508" s="121"/>
      <c r="L1508" s="121"/>
      <c r="O1508" s="207"/>
      <c r="P1508" s="207"/>
      <c r="Q1508" s="207"/>
    </row>
    <row r="1509" s="206" customFormat="1" spans="3:17">
      <c r="C1509" s="121"/>
      <c r="D1509" s="121"/>
      <c r="E1509" s="121"/>
      <c r="F1509" s="121"/>
      <c r="G1509" s="121"/>
      <c r="H1509" s="121"/>
      <c r="I1509" s="121"/>
      <c r="J1509" s="121"/>
      <c r="K1509" s="121"/>
      <c r="L1509" s="121"/>
      <c r="O1509" s="207"/>
      <c r="P1509" s="207"/>
      <c r="Q1509" s="207"/>
    </row>
    <row r="1510" s="206" customFormat="1" spans="3:17">
      <c r="C1510" s="121"/>
      <c r="D1510" s="121"/>
      <c r="E1510" s="121"/>
      <c r="F1510" s="121"/>
      <c r="G1510" s="121"/>
      <c r="H1510" s="121"/>
      <c r="I1510" s="121"/>
      <c r="J1510" s="121"/>
      <c r="K1510" s="121"/>
      <c r="L1510" s="121"/>
      <c r="O1510" s="207"/>
      <c r="P1510" s="207"/>
      <c r="Q1510" s="207"/>
    </row>
    <row r="1511" s="206" customFormat="1" spans="3:17">
      <c r="C1511" s="121"/>
      <c r="D1511" s="121"/>
      <c r="E1511" s="121"/>
      <c r="F1511" s="121"/>
      <c r="G1511" s="121"/>
      <c r="H1511" s="121"/>
      <c r="I1511" s="121"/>
      <c r="J1511" s="121"/>
      <c r="K1511" s="121"/>
      <c r="L1511" s="121"/>
      <c r="O1511" s="207"/>
      <c r="P1511" s="207"/>
      <c r="Q1511" s="207"/>
    </row>
    <row r="1512" s="206" customFormat="1" spans="3:17">
      <c r="C1512" s="121"/>
      <c r="D1512" s="121"/>
      <c r="E1512" s="121"/>
      <c r="F1512" s="121"/>
      <c r="G1512" s="121"/>
      <c r="H1512" s="121"/>
      <c r="I1512" s="121"/>
      <c r="J1512" s="121"/>
      <c r="K1512" s="121"/>
      <c r="L1512" s="121"/>
      <c r="O1512" s="207"/>
      <c r="P1512" s="207"/>
      <c r="Q1512" s="207"/>
    </row>
    <row r="1513" s="206" customFormat="1" spans="3:17">
      <c r="C1513" s="121"/>
      <c r="D1513" s="121"/>
      <c r="E1513" s="121"/>
      <c r="F1513" s="121"/>
      <c r="G1513" s="121"/>
      <c r="H1513" s="121"/>
      <c r="I1513" s="121"/>
      <c r="J1513" s="121"/>
      <c r="K1513" s="121"/>
      <c r="L1513" s="121"/>
      <c r="O1513" s="207"/>
      <c r="P1513" s="207"/>
      <c r="Q1513" s="207"/>
    </row>
    <row r="1514" s="206" customFormat="1" spans="3:17">
      <c r="C1514" s="121"/>
      <c r="D1514" s="121"/>
      <c r="E1514" s="121"/>
      <c r="F1514" s="121"/>
      <c r="G1514" s="121"/>
      <c r="H1514" s="121"/>
      <c r="I1514" s="121"/>
      <c r="J1514" s="121"/>
      <c r="K1514" s="121"/>
      <c r="L1514" s="121"/>
      <c r="O1514" s="207"/>
      <c r="P1514" s="207"/>
      <c r="Q1514" s="207"/>
    </row>
    <row r="1515" s="206" customFormat="1" spans="3:17">
      <c r="C1515" s="121"/>
      <c r="D1515" s="121"/>
      <c r="E1515" s="121"/>
      <c r="F1515" s="121"/>
      <c r="G1515" s="121"/>
      <c r="H1515" s="121"/>
      <c r="I1515" s="121"/>
      <c r="J1515" s="121"/>
      <c r="K1515" s="121"/>
      <c r="L1515" s="121"/>
      <c r="O1515" s="207"/>
      <c r="P1515" s="207"/>
      <c r="Q1515" s="207"/>
    </row>
    <row r="1516" s="206" customFormat="1" spans="3:17">
      <c r="C1516" s="121"/>
      <c r="D1516" s="121"/>
      <c r="E1516" s="121"/>
      <c r="F1516" s="121"/>
      <c r="G1516" s="121"/>
      <c r="H1516" s="121"/>
      <c r="I1516" s="121"/>
      <c r="J1516" s="121"/>
      <c r="K1516" s="121"/>
      <c r="L1516" s="121"/>
      <c r="O1516" s="207"/>
      <c r="P1516" s="207"/>
      <c r="Q1516" s="207"/>
    </row>
    <row r="1517" s="206" customFormat="1" spans="3:17">
      <c r="C1517" s="121"/>
      <c r="D1517" s="121"/>
      <c r="E1517" s="121"/>
      <c r="F1517" s="121"/>
      <c r="G1517" s="121"/>
      <c r="H1517" s="121"/>
      <c r="I1517" s="121"/>
      <c r="J1517" s="121"/>
      <c r="K1517" s="121"/>
      <c r="L1517" s="121"/>
      <c r="O1517" s="207"/>
      <c r="P1517" s="207"/>
      <c r="Q1517" s="207"/>
    </row>
    <row r="1518" s="206" customFormat="1" spans="3:17">
      <c r="C1518" s="121"/>
      <c r="D1518" s="121"/>
      <c r="E1518" s="121"/>
      <c r="F1518" s="121"/>
      <c r="G1518" s="121"/>
      <c r="H1518" s="121"/>
      <c r="I1518" s="121"/>
      <c r="J1518" s="121"/>
      <c r="K1518" s="121"/>
      <c r="L1518" s="121"/>
      <c r="O1518" s="207"/>
      <c r="P1518" s="207"/>
      <c r="Q1518" s="207"/>
    </row>
    <row r="1519" s="206" customFormat="1" spans="3:17">
      <c r="C1519" s="121"/>
      <c r="D1519" s="121"/>
      <c r="E1519" s="121"/>
      <c r="F1519" s="121"/>
      <c r="G1519" s="121"/>
      <c r="H1519" s="121"/>
      <c r="I1519" s="121"/>
      <c r="J1519" s="121"/>
      <c r="K1519" s="121"/>
      <c r="L1519" s="121"/>
      <c r="O1519" s="207"/>
      <c r="P1519" s="207"/>
      <c r="Q1519" s="207"/>
    </row>
    <row r="1520" s="206" customFormat="1" spans="3:17">
      <c r="C1520" s="121"/>
      <c r="D1520" s="121"/>
      <c r="E1520" s="121"/>
      <c r="F1520" s="121"/>
      <c r="G1520" s="121"/>
      <c r="H1520" s="121"/>
      <c r="I1520" s="121"/>
      <c r="J1520" s="121"/>
      <c r="K1520" s="121"/>
      <c r="L1520" s="121"/>
      <c r="O1520" s="207"/>
      <c r="P1520" s="207"/>
      <c r="Q1520" s="207"/>
    </row>
    <row r="1521" s="206" customFormat="1" spans="3:17">
      <c r="C1521" s="121"/>
      <c r="D1521" s="121"/>
      <c r="E1521" s="121"/>
      <c r="F1521" s="121"/>
      <c r="G1521" s="121"/>
      <c r="H1521" s="121"/>
      <c r="I1521" s="121"/>
      <c r="J1521" s="121"/>
      <c r="K1521" s="121"/>
      <c r="L1521" s="121"/>
      <c r="O1521" s="207"/>
      <c r="P1521" s="207"/>
      <c r="Q1521" s="207"/>
    </row>
    <row r="1522" s="206" customFormat="1" spans="3:17">
      <c r="C1522" s="121"/>
      <c r="D1522" s="121"/>
      <c r="E1522" s="121"/>
      <c r="F1522" s="121"/>
      <c r="G1522" s="121"/>
      <c r="H1522" s="121"/>
      <c r="I1522" s="121"/>
      <c r="J1522" s="121"/>
      <c r="K1522" s="121"/>
      <c r="L1522" s="121"/>
      <c r="O1522" s="207"/>
      <c r="P1522" s="207"/>
      <c r="Q1522" s="207"/>
    </row>
    <row r="1523" s="206" customFormat="1" spans="3:17">
      <c r="C1523" s="121"/>
      <c r="D1523" s="121"/>
      <c r="E1523" s="121"/>
      <c r="F1523" s="121"/>
      <c r="G1523" s="121"/>
      <c r="H1523" s="121"/>
      <c r="I1523" s="121"/>
      <c r="J1523" s="121"/>
      <c r="K1523" s="121"/>
      <c r="L1523" s="121"/>
      <c r="O1523" s="207"/>
      <c r="P1523" s="207"/>
      <c r="Q1523" s="207"/>
    </row>
    <row r="1524" s="206" customFormat="1" spans="3:17">
      <c r="C1524" s="121"/>
      <c r="D1524" s="121"/>
      <c r="E1524" s="121"/>
      <c r="F1524" s="121"/>
      <c r="G1524" s="121"/>
      <c r="H1524" s="121"/>
      <c r="I1524" s="121"/>
      <c r="J1524" s="121"/>
      <c r="K1524" s="121"/>
      <c r="L1524" s="121"/>
      <c r="O1524" s="207"/>
      <c r="P1524" s="207"/>
      <c r="Q1524" s="207"/>
    </row>
    <row r="1525" s="206" customFormat="1" spans="3:17">
      <c r="C1525" s="121"/>
      <c r="D1525" s="121"/>
      <c r="E1525" s="121"/>
      <c r="F1525" s="121"/>
      <c r="G1525" s="121"/>
      <c r="H1525" s="121"/>
      <c r="I1525" s="121"/>
      <c r="J1525" s="121"/>
      <c r="K1525" s="121"/>
      <c r="L1525" s="121"/>
      <c r="O1525" s="207"/>
      <c r="P1525" s="207"/>
      <c r="Q1525" s="207"/>
    </row>
    <row r="1526" s="206" customFormat="1" spans="3:17">
      <c r="C1526" s="121"/>
      <c r="D1526" s="121"/>
      <c r="E1526" s="121"/>
      <c r="F1526" s="121"/>
      <c r="G1526" s="121"/>
      <c r="H1526" s="121"/>
      <c r="I1526" s="121"/>
      <c r="J1526" s="121"/>
      <c r="K1526" s="121"/>
      <c r="L1526" s="121"/>
      <c r="O1526" s="207"/>
      <c r="P1526" s="207"/>
      <c r="Q1526" s="207"/>
    </row>
    <row r="1527" s="206" customFormat="1" spans="3:17">
      <c r="C1527" s="121"/>
      <c r="D1527" s="121"/>
      <c r="E1527" s="121"/>
      <c r="F1527" s="121"/>
      <c r="G1527" s="121"/>
      <c r="H1527" s="121"/>
      <c r="I1527" s="121"/>
      <c r="J1527" s="121"/>
      <c r="K1527" s="121"/>
      <c r="L1527" s="121"/>
      <c r="O1527" s="207"/>
      <c r="P1527" s="207"/>
      <c r="Q1527" s="207"/>
    </row>
    <row r="1528" s="206" customFormat="1" spans="3:17">
      <c r="C1528" s="121"/>
      <c r="D1528" s="121"/>
      <c r="E1528" s="121"/>
      <c r="F1528" s="121"/>
      <c r="G1528" s="121"/>
      <c r="H1528" s="121"/>
      <c r="I1528" s="121"/>
      <c r="J1528" s="121"/>
      <c r="K1528" s="121"/>
      <c r="L1528" s="121"/>
      <c r="O1528" s="207"/>
      <c r="P1528" s="207"/>
      <c r="Q1528" s="207"/>
    </row>
    <row r="1529" s="206" customFormat="1" spans="3:17">
      <c r="C1529" s="121"/>
      <c r="D1529" s="121"/>
      <c r="E1529" s="121"/>
      <c r="F1529" s="121"/>
      <c r="G1529" s="121"/>
      <c r="H1529" s="121"/>
      <c r="I1529" s="121"/>
      <c r="J1529" s="121"/>
      <c r="K1529" s="121"/>
      <c r="L1529" s="121"/>
      <c r="O1529" s="207"/>
      <c r="P1529" s="207"/>
      <c r="Q1529" s="207"/>
    </row>
    <row r="1530" s="206" customFormat="1" spans="3:17">
      <c r="C1530" s="121"/>
      <c r="D1530" s="121"/>
      <c r="E1530" s="121"/>
      <c r="F1530" s="121"/>
      <c r="G1530" s="121"/>
      <c r="H1530" s="121"/>
      <c r="I1530" s="121"/>
      <c r="J1530" s="121"/>
      <c r="K1530" s="121"/>
      <c r="L1530" s="121"/>
      <c r="O1530" s="207"/>
      <c r="P1530" s="207"/>
      <c r="Q1530" s="207"/>
    </row>
    <row r="1531" s="206" customFormat="1" spans="3:17">
      <c r="C1531" s="121"/>
      <c r="D1531" s="121"/>
      <c r="E1531" s="121"/>
      <c r="F1531" s="121"/>
      <c r="G1531" s="121"/>
      <c r="H1531" s="121"/>
      <c r="I1531" s="121"/>
      <c r="J1531" s="121"/>
      <c r="K1531" s="121"/>
      <c r="L1531" s="121"/>
      <c r="O1531" s="207"/>
      <c r="P1531" s="207"/>
      <c r="Q1531" s="207"/>
    </row>
    <row r="1532" s="206" customFormat="1" spans="3:17">
      <c r="C1532" s="121"/>
      <c r="D1532" s="121"/>
      <c r="E1532" s="121"/>
      <c r="F1532" s="121"/>
      <c r="G1532" s="121"/>
      <c r="H1532" s="121"/>
      <c r="I1532" s="121"/>
      <c r="J1532" s="121"/>
      <c r="K1532" s="121"/>
      <c r="L1532" s="121"/>
      <c r="O1532" s="207"/>
      <c r="P1532" s="207"/>
      <c r="Q1532" s="207"/>
    </row>
    <row r="1533" s="206" customFormat="1" spans="3:17">
      <c r="C1533" s="121"/>
      <c r="D1533" s="121"/>
      <c r="E1533" s="121"/>
      <c r="F1533" s="121"/>
      <c r="G1533" s="121"/>
      <c r="H1533" s="121"/>
      <c r="I1533" s="121"/>
      <c r="J1533" s="121"/>
      <c r="K1533" s="121"/>
      <c r="L1533" s="121"/>
      <c r="O1533" s="207"/>
      <c r="P1533" s="207"/>
      <c r="Q1533" s="207"/>
    </row>
    <row r="1534" s="206" customFormat="1" spans="3:17">
      <c r="C1534" s="121"/>
      <c r="D1534" s="121"/>
      <c r="E1534" s="121"/>
      <c r="F1534" s="121"/>
      <c r="G1534" s="121"/>
      <c r="H1534" s="121"/>
      <c r="I1534" s="121"/>
      <c r="J1534" s="121"/>
      <c r="K1534" s="121"/>
      <c r="L1534" s="121"/>
      <c r="O1534" s="207"/>
      <c r="P1534" s="207"/>
      <c r="Q1534" s="207"/>
    </row>
    <row r="1535" s="206" customFormat="1" spans="3:17">
      <c r="C1535" s="121"/>
      <c r="D1535" s="121"/>
      <c r="E1535" s="121"/>
      <c r="F1535" s="121"/>
      <c r="G1535" s="121"/>
      <c r="H1535" s="121"/>
      <c r="I1535" s="121"/>
      <c r="J1535" s="121"/>
      <c r="K1535" s="121"/>
      <c r="L1535" s="121"/>
      <c r="O1535" s="207"/>
      <c r="P1535" s="207"/>
      <c r="Q1535" s="207"/>
    </row>
    <row r="1536" s="206" customFormat="1" spans="3:17">
      <c r="C1536" s="121"/>
      <c r="D1536" s="121"/>
      <c r="E1536" s="121"/>
      <c r="F1536" s="121"/>
      <c r="G1536" s="121"/>
      <c r="H1536" s="121"/>
      <c r="I1536" s="121"/>
      <c r="J1536" s="121"/>
      <c r="K1536" s="121"/>
      <c r="L1536" s="121"/>
      <c r="O1536" s="207"/>
      <c r="P1536" s="207"/>
      <c r="Q1536" s="207"/>
    </row>
    <row r="1537" s="206" customFormat="1" spans="3:17">
      <c r="C1537" s="121"/>
      <c r="D1537" s="121"/>
      <c r="E1537" s="121"/>
      <c r="F1537" s="121"/>
      <c r="G1537" s="121"/>
      <c r="H1537" s="121"/>
      <c r="I1537" s="121"/>
      <c r="J1537" s="121"/>
      <c r="K1537" s="121"/>
      <c r="L1537" s="121"/>
      <c r="O1537" s="207"/>
      <c r="P1537" s="207"/>
      <c r="Q1537" s="207"/>
    </row>
    <row r="1538" s="206" customFormat="1" spans="3:17">
      <c r="C1538" s="121"/>
      <c r="D1538" s="121"/>
      <c r="E1538" s="121"/>
      <c r="F1538" s="121"/>
      <c r="G1538" s="121"/>
      <c r="H1538" s="121"/>
      <c r="I1538" s="121"/>
      <c r="J1538" s="121"/>
      <c r="K1538" s="121"/>
      <c r="L1538" s="121"/>
      <c r="O1538" s="207"/>
      <c r="P1538" s="207"/>
      <c r="Q1538" s="207"/>
    </row>
    <row r="1539" s="206" customFormat="1" spans="3:17">
      <c r="C1539" s="121"/>
      <c r="D1539" s="121"/>
      <c r="E1539" s="121"/>
      <c r="F1539" s="121"/>
      <c r="G1539" s="121"/>
      <c r="H1539" s="121"/>
      <c r="I1539" s="121"/>
      <c r="J1539" s="121"/>
      <c r="K1539" s="121"/>
      <c r="L1539" s="121"/>
      <c r="O1539" s="207"/>
      <c r="P1539" s="207"/>
      <c r="Q1539" s="207"/>
    </row>
    <row r="1540" s="206" customFormat="1" spans="3:17">
      <c r="C1540" s="121"/>
      <c r="D1540" s="121"/>
      <c r="E1540" s="121"/>
      <c r="F1540" s="121"/>
      <c r="G1540" s="121"/>
      <c r="H1540" s="121"/>
      <c r="I1540" s="121"/>
      <c r="J1540" s="121"/>
      <c r="K1540" s="121"/>
      <c r="L1540" s="121"/>
      <c r="O1540" s="207"/>
      <c r="P1540" s="207"/>
      <c r="Q1540" s="207"/>
    </row>
    <row r="1541" s="206" customFormat="1" spans="3:17">
      <c r="C1541" s="121"/>
      <c r="D1541" s="121"/>
      <c r="E1541" s="121"/>
      <c r="F1541" s="121"/>
      <c r="G1541" s="121"/>
      <c r="H1541" s="121"/>
      <c r="I1541" s="121"/>
      <c r="J1541" s="121"/>
      <c r="K1541" s="121"/>
      <c r="L1541" s="121"/>
      <c r="O1541" s="207"/>
      <c r="P1541" s="207"/>
      <c r="Q1541" s="207"/>
    </row>
    <row r="1542" s="206" customFormat="1" spans="3:17">
      <c r="C1542" s="121"/>
      <c r="D1542" s="121"/>
      <c r="E1542" s="121"/>
      <c r="F1542" s="121"/>
      <c r="G1542" s="121"/>
      <c r="H1542" s="121"/>
      <c r="I1542" s="121"/>
      <c r="J1542" s="121"/>
      <c r="K1542" s="121"/>
      <c r="L1542" s="121"/>
      <c r="O1542" s="207"/>
      <c r="P1542" s="207"/>
      <c r="Q1542" s="207"/>
    </row>
    <row r="1543" s="206" customFormat="1" spans="3:17">
      <c r="C1543" s="121"/>
      <c r="D1543" s="121"/>
      <c r="E1543" s="121"/>
      <c r="F1543" s="121"/>
      <c r="G1543" s="121"/>
      <c r="H1543" s="121"/>
      <c r="I1543" s="121"/>
      <c r="J1543" s="121"/>
      <c r="K1543" s="121"/>
      <c r="L1543" s="121"/>
      <c r="O1543" s="207"/>
      <c r="P1543" s="207"/>
      <c r="Q1543" s="207"/>
    </row>
    <row r="1544" s="206" customFormat="1" spans="3:17">
      <c r="C1544" s="121"/>
      <c r="D1544" s="121"/>
      <c r="E1544" s="121"/>
      <c r="F1544" s="121"/>
      <c r="G1544" s="121"/>
      <c r="H1544" s="121"/>
      <c r="I1544" s="121"/>
      <c r="J1544" s="121"/>
      <c r="K1544" s="121"/>
      <c r="L1544" s="121"/>
      <c r="O1544" s="207"/>
      <c r="P1544" s="207"/>
      <c r="Q1544" s="207"/>
    </row>
    <row r="1545" s="206" customFormat="1" spans="3:17">
      <c r="C1545" s="121"/>
      <c r="D1545" s="121"/>
      <c r="E1545" s="121"/>
      <c r="F1545" s="121"/>
      <c r="G1545" s="121"/>
      <c r="H1545" s="121"/>
      <c r="I1545" s="121"/>
      <c r="J1545" s="121"/>
      <c r="K1545" s="121"/>
      <c r="L1545" s="121"/>
      <c r="O1545" s="207"/>
      <c r="P1545" s="207"/>
      <c r="Q1545" s="207"/>
    </row>
    <row r="1546" s="206" customFormat="1" spans="3:17">
      <c r="C1546" s="121"/>
      <c r="D1546" s="121"/>
      <c r="E1546" s="121"/>
      <c r="F1546" s="121"/>
      <c r="G1546" s="121"/>
      <c r="H1546" s="121"/>
      <c r="I1546" s="121"/>
      <c r="J1546" s="121"/>
      <c r="K1546" s="121"/>
      <c r="L1546" s="121"/>
      <c r="O1546" s="207"/>
      <c r="P1546" s="207"/>
      <c r="Q1546" s="207"/>
    </row>
    <row r="1547" s="206" customFormat="1" spans="3:17">
      <c r="C1547" s="121"/>
      <c r="D1547" s="121"/>
      <c r="E1547" s="121"/>
      <c r="F1547" s="121"/>
      <c r="G1547" s="121"/>
      <c r="H1547" s="121"/>
      <c r="I1547" s="121"/>
      <c r="J1547" s="121"/>
      <c r="K1547" s="121"/>
      <c r="L1547" s="121"/>
      <c r="O1547" s="207"/>
      <c r="P1547" s="207"/>
      <c r="Q1547" s="207"/>
    </row>
    <row r="1548" s="206" customFormat="1" spans="3:17">
      <c r="C1548" s="121"/>
      <c r="D1548" s="121"/>
      <c r="E1548" s="121"/>
      <c r="F1548" s="121"/>
      <c r="G1548" s="121"/>
      <c r="H1548" s="121"/>
      <c r="I1548" s="121"/>
      <c r="J1548" s="121"/>
      <c r="K1548" s="121"/>
      <c r="L1548" s="121"/>
      <c r="O1548" s="207"/>
      <c r="P1548" s="207"/>
      <c r="Q1548" s="207"/>
    </row>
    <row r="1549" s="206" customFormat="1" spans="3:17">
      <c r="C1549" s="121"/>
      <c r="D1549" s="121"/>
      <c r="E1549" s="121"/>
      <c r="F1549" s="121"/>
      <c r="G1549" s="121"/>
      <c r="H1549" s="121"/>
      <c r="I1549" s="121"/>
      <c r="J1549" s="121"/>
      <c r="K1549" s="121"/>
      <c r="L1549" s="121"/>
      <c r="O1549" s="207"/>
      <c r="P1549" s="207"/>
      <c r="Q1549" s="207"/>
    </row>
    <row r="1550" s="206" customFormat="1" spans="3:17">
      <c r="C1550" s="121"/>
      <c r="D1550" s="121"/>
      <c r="E1550" s="121"/>
      <c r="F1550" s="121"/>
      <c r="G1550" s="121"/>
      <c r="H1550" s="121"/>
      <c r="I1550" s="121"/>
      <c r="J1550" s="121"/>
      <c r="K1550" s="121"/>
      <c r="L1550" s="121"/>
      <c r="O1550" s="207"/>
      <c r="P1550" s="207"/>
      <c r="Q1550" s="207"/>
    </row>
    <row r="1551" s="206" customFormat="1" spans="3:17">
      <c r="C1551" s="121"/>
      <c r="D1551" s="121"/>
      <c r="E1551" s="121"/>
      <c r="F1551" s="121"/>
      <c r="G1551" s="121"/>
      <c r="H1551" s="121"/>
      <c r="I1551" s="121"/>
      <c r="J1551" s="121"/>
      <c r="K1551" s="121"/>
      <c r="L1551" s="121"/>
      <c r="O1551" s="207"/>
      <c r="P1551" s="207"/>
      <c r="Q1551" s="207"/>
    </row>
    <row r="1552" s="206" customFormat="1" spans="3:17">
      <c r="C1552" s="121"/>
      <c r="D1552" s="121"/>
      <c r="E1552" s="121"/>
      <c r="F1552" s="121"/>
      <c r="G1552" s="121"/>
      <c r="H1552" s="121"/>
      <c r="I1552" s="121"/>
      <c r="J1552" s="121"/>
      <c r="K1552" s="121"/>
      <c r="L1552" s="121"/>
      <c r="O1552" s="207"/>
      <c r="P1552" s="207"/>
      <c r="Q1552" s="207"/>
    </row>
    <row r="1553" s="206" customFormat="1" spans="3:17">
      <c r="C1553" s="121"/>
      <c r="D1553" s="121"/>
      <c r="E1553" s="121"/>
      <c r="F1553" s="121"/>
      <c r="G1553" s="121"/>
      <c r="H1553" s="121"/>
      <c r="I1553" s="121"/>
      <c r="J1553" s="121"/>
      <c r="K1553" s="121"/>
      <c r="L1553" s="121"/>
      <c r="O1553" s="207"/>
      <c r="P1553" s="207"/>
      <c r="Q1553" s="207"/>
    </row>
    <row r="1554" s="206" customFormat="1" spans="3:17">
      <c r="C1554" s="121"/>
      <c r="D1554" s="121"/>
      <c r="E1554" s="121"/>
      <c r="F1554" s="121"/>
      <c r="G1554" s="121"/>
      <c r="H1554" s="121"/>
      <c r="I1554" s="121"/>
      <c r="J1554" s="121"/>
      <c r="K1554" s="121"/>
      <c r="L1554" s="121"/>
      <c r="O1554" s="207"/>
      <c r="P1554" s="207"/>
      <c r="Q1554" s="207"/>
    </row>
    <row r="1555" s="206" customFormat="1" spans="3:17">
      <c r="C1555" s="121"/>
      <c r="D1555" s="121"/>
      <c r="E1555" s="121"/>
      <c r="F1555" s="121"/>
      <c r="G1555" s="121"/>
      <c r="H1555" s="121"/>
      <c r="I1555" s="121"/>
      <c r="J1555" s="121"/>
      <c r="K1555" s="121"/>
      <c r="L1555" s="121"/>
      <c r="O1555" s="207"/>
      <c r="P1555" s="207"/>
      <c r="Q1555" s="207"/>
    </row>
    <row r="1556" s="206" customFormat="1" spans="3:17">
      <c r="C1556" s="121"/>
      <c r="D1556" s="121"/>
      <c r="E1556" s="121"/>
      <c r="F1556" s="121"/>
      <c r="G1556" s="121"/>
      <c r="H1556" s="121"/>
      <c r="I1556" s="121"/>
      <c r="J1556" s="121"/>
      <c r="K1556" s="121"/>
      <c r="L1556" s="121"/>
      <c r="O1556" s="207"/>
      <c r="P1556" s="207"/>
      <c r="Q1556" s="207"/>
    </row>
    <row r="1557" s="206" customFormat="1" spans="3:17">
      <c r="C1557" s="121"/>
      <c r="D1557" s="121"/>
      <c r="E1557" s="121"/>
      <c r="F1557" s="121"/>
      <c r="G1557" s="121"/>
      <c r="H1557" s="121"/>
      <c r="I1557" s="121"/>
      <c r="J1557" s="121"/>
      <c r="K1557" s="121"/>
      <c r="L1557" s="121"/>
      <c r="O1557" s="207"/>
      <c r="P1557" s="207"/>
      <c r="Q1557" s="207"/>
    </row>
    <row r="1558" s="206" customFormat="1" spans="3:17">
      <c r="C1558" s="121"/>
      <c r="D1558" s="121"/>
      <c r="E1558" s="121"/>
      <c r="F1558" s="121"/>
      <c r="G1558" s="121"/>
      <c r="H1558" s="121"/>
      <c r="I1558" s="121"/>
      <c r="J1558" s="121"/>
      <c r="K1558" s="121"/>
      <c r="L1558" s="121"/>
      <c r="O1558" s="207"/>
      <c r="P1558" s="207"/>
      <c r="Q1558" s="207"/>
    </row>
    <row r="1559" s="206" customFormat="1" spans="3:17">
      <c r="C1559" s="121"/>
      <c r="D1559" s="121"/>
      <c r="E1559" s="121"/>
      <c r="F1559" s="121"/>
      <c r="G1559" s="121"/>
      <c r="H1559" s="121"/>
      <c r="I1559" s="121"/>
      <c r="J1559" s="121"/>
      <c r="K1559" s="121"/>
      <c r="L1559" s="121"/>
      <c r="O1559" s="207"/>
      <c r="P1559" s="207"/>
      <c r="Q1559" s="207"/>
    </row>
    <row r="1560" s="206" customFormat="1" spans="3:17">
      <c r="C1560" s="121"/>
      <c r="D1560" s="121"/>
      <c r="E1560" s="121"/>
      <c r="F1560" s="121"/>
      <c r="G1560" s="121"/>
      <c r="H1560" s="121"/>
      <c r="I1560" s="121"/>
      <c r="J1560" s="121"/>
      <c r="K1560" s="121"/>
      <c r="L1560" s="121"/>
      <c r="O1560" s="207"/>
      <c r="P1560" s="207"/>
      <c r="Q1560" s="207"/>
    </row>
    <row r="1561" s="206" customFormat="1" spans="3:17">
      <c r="C1561" s="121"/>
      <c r="D1561" s="121"/>
      <c r="E1561" s="121"/>
      <c r="F1561" s="121"/>
      <c r="G1561" s="121"/>
      <c r="H1561" s="121"/>
      <c r="I1561" s="121"/>
      <c r="J1561" s="121"/>
      <c r="K1561" s="121"/>
      <c r="L1561" s="121"/>
      <c r="O1561" s="207"/>
      <c r="P1561" s="207"/>
      <c r="Q1561" s="207"/>
    </row>
    <row r="1562" s="206" customFormat="1" spans="3:17">
      <c r="C1562" s="121"/>
      <c r="D1562" s="121"/>
      <c r="E1562" s="121"/>
      <c r="F1562" s="121"/>
      <c r="G1562" s="121"/>
      <c r="H1562" s="121"/>
      <c r="I1562" s="121"/>
      <c r="J1562" s="121"/>
      <c r="K1562" s="121"/>
      <c r="L1562" s="121"/>
      <c r="O1562" s="207"/>
      <c r="P1562" s="207"/>
      <c r="Q1562" s="207"/>
    </row>
    <row r="1563" s="206" customFormat="1" spans="3:17">
      <c r="C1563" s="121"/>
      <c r="D1563" s="121"/>
      <c r="E1563" s="121"/>
      <c r="F1563" s="121"/>
      <c r="G1563" s="121"/>
      <c r="H1563" s="121"/>
      <c r="I1563" s="121"/>
      <c r="J1563" s="121"/>
      <c r="K1563" s="121"/>
      <c r="L1563" s="121"/>
      <c r="O1563" s="207"/>
      <c r="P1563" s="207"/>
      <c r="Q1563" s="207"/>
    </row>
    <row r="1564" s="206" customFormat="1" spans="3:17">
      <c r="C1564" s="121"/>
      <c r="D1564" s="121"/>
      <c r="E1564" s="121"/>
      <c r="F1564" s="121"/>
      <c r="G1564" s="121"/>
      <c r="H1564" s="121"/>
      <c r="I1564" s="121"/>
      <c r="J1564" s="121"/>
      <c r="K1564" s="121"/>
      <c r="L1564" s="121"/>
      <c r="O1564" s="207"/>
      <c r="P1564" s="207"/>
      <c r="Q1564" s="207"/>
    </row>
    <row r="1565" s="206" customFormat="1" spans="3:17">
      <c r="C1565" s="121"/>
      <c r="D1565" s="121"/>
      <c r="E1565" s="121"/>
      <c r="F1565" s="121"/>
      <c r="G1565" s="121"/>
      <c r="H1565" s="121"/>
      <c r="I1565" s="121"/>
      <c r="J1565" s="121"/>
      <c r="K1565" s="121"/>
      <c r="L1565" s="121"/>
      <c r="O1565" s="207"/>
      <c r="P1565" s="207"/>
      <c r="Q1565" s="207"/>
    </row>
    <row r="1566" s="206" customFormat="1" spans="3:17">
      <c r="C1566" s="121"/>
      <c r="D1566" s="121"/>
      <c r="E1566" s="121"/>
      <c r="F1566" s="121"/>
      <c r="G1566" s="121"/>
      <c r="H1566" s="121"/>
      <c r="I1566" s="121"/>
      <c r="J1566" s="121"/>
      <c r="K1566" s="121"/>
      <c r="L1566" s="121"/>
      <c r="O1566" s="207"/>
      <c r="P1566" s="207"/>
      <c r="Q1566" s="207"/>
    </row>
    <row r="1567" s="206" customFormat="1" spans="3:17">
      <c r="C1567" s="121"/>
      <c r="D1567" s="121"/>
      <c r="E1567" s="121"/>
      <c r="F1567" s="121"/>
      <c r="G1567" s="121"/>
      <c r="H1567" s="121"/>
      <c r="I1567" s="121"/>
      <c r="J1567" s="121"/>
      <c r="K1567" s="121"/>
      <c r="L1567" s="121"/>
      <c r="O1567" s="207"/>
      <c r="P1567" s="207"/>
      <c r="Q1567" s="207"/>
    </row>
    <row r="1568" s="206" customFormat="1" spans="3:17">
      <c r="C1568" s="121"/>
      <c r="D1568" s="121"/>
      <c r="E1568" s="121"/>
      <c r="F1568" s="121"/>
      <c r="G1568" s="121"/>
      <c r="H1568" s="121"/>
      <c r="I1568" s="121"/>
      <c r="J1568" s="121"/>
      <c r="K1568" s="121"/>
      <c r="L1568" s="121"/>
      <c r="O1568" s="207"/>
      <c r="P1568" s="207"/>
      <c r="Q1568" s="207"/>
    </row>
    <row r="1569" s="206" customFormat="1" spans="3:17">
      <c r="C1569" s="121"/>
      <c r="D1569" s="121"/>
      <c r="E1569" s="121"/>
      <c r="F1569" s="121"/>
      <c r="G1569" s="121"/>
      <c r="H1569" s="121"/>
      <c r="I1569" s="121"/>
      <c r="J1569" s="121"/>
      <c r="K1569" s="121"/>
      <c r="L1569" s="121"/>
      <c r="O1569" s="207"/>
      <c r="P1569" s="207"/>
      <c r="Q1569" s="207"/>
    </row>
    <row r="1570" s="206" customFormat="1" spans="3:17">
      <c r="C1570" s="121"/>
      <c r="D1570" s="121"/>
      <c r="E1570" s="121"/>
      <c r="F1570" s="121"/>
      <c r="G1570" s="121"/>
      <c r="H1570" s="121"/>
      <c r="I1570" s="121"/>
      <c r="J1570" s="121"/>
      <c r="K1570" s="121"/>
      <c r="L1570" s="121"/>
      <c r="O1570" s="207"/>
      <c r="P1570" s="207"/>
      <c r="Q1570" s="207"/>
    </row>
    <row r="1571" s="206" customFormat="1" spans="3:17">
      <c r="C1571" s="121"/>
      <c r="D1571" s="121"/>
      <c r="E1571" s="121"/>
      <c r="F1571" s="121"/>
      <c r="G1571" s="121"/>
      <c r="H1571" s="121"/>
      <c r="I1571" s="121"/>
      <c r="J1571" s="121"/>
      <c r="K1571" s="121"/>
      <c r="L1571" s="121"/>
      <c r="O1571" s="207"/>
      <c r="P1571" s="207"/>
      <c r="Q1571" s="207"/>
    </row>
    <row r="1572" s="206" customFormat="1" spans="3:17">
      <c r="C1572" s="121"/>
      <c r="D1572" s="121"/>
      <c r="E1572" s="121"/>
      <c r="F1572" s="121"/>
      <c r="G1572" s="121"/>
      <c r="H1572" s="121"/>
      <c r="I1572" s="121"/>
      <c r="J1572" s="121"/>
      <c r="K1572" s="121"/>
      <c r="L1572" s="121"/>
      <c r="O1572" s="207"/>
      <c r="P1572" s="207"/>
      <c r="Q1572" s="207"/>
    </row>
    <row r="1573" s="206" customFormat="1" spans="3:17">
      <c r="C1573" s="121"/>
      <c r="D1573" s="121"/>
      <c r="E1573" s="121"/>
      <c r="F1573" s="121"/>
      <c r="G1573" s="121"/>
      <c r="H1573" s="121"/>
      <c r="I1573" s="121"/>
      <c r="J1573" s="121"/>
      <c r="K1573" s="121"/>
      <c r="L1573" s="121"/>
      <c r="O1573" s="207"/>
      <c r="P1573" s="207"/>
      <c r="Q1573" s="207"/>
    </row>
    <row r="1574" s="206" customFormat="1" spans="3:17">
      <c r="C1574" s="121"/>
      <c r="D1574" s="121"/>
      <c r="E1574" s="121"/>
      <c r="F1574" s="121"/>
      <c r="G1574" s="121"/>
      <c r="H1574" s="121"/>
      <c r="I1574" s="121"/>
      <c r="J1574" s="121"/>
      <c r="K1574" s="121"/>
      <c r="L1574" s="121"/>
      <c r="O1574" s="207"/>
      <c r="P1574" s="207"/>
      <c r="Q1574" s="207"/>
    </row>
    <row r="1575" s="206" customFormat="1" spans="3:17">
      <c r="C1575" s="121"/>
      <c r="D1575" s="121"/>
      <c r="E1575" s="121"/>
      <c r="F1575" s="121"/>
      <c r="G1575" s="121"/>
      <c r="H1575" s="121"/>
      <c r="I1575" s="121"/>
      <c r="J1575" s="121"/>
      <c r="K1575" s="121"/>
      <c r="L1575" s="121"/>
      <c r="O1575" s="207"/>
      <c r="P1575" s="207"/>
      <c r="Q1575" s="207"/>
    </row>
    <row r="1576" s="206" customFormat="1" spans="3:17">
      <c r="C1576" s="121"/>
      <c r="D1576" s="121"/>
      <c r="E1576" s="121"/>
      <c r="F1576" s="121"/>
      <c r="G1576" s="121"/>
      <c r="H1576" s="121"/>
      <c r="I1576" s="121"/>
      <c r="J1576" s="121"/>
      <c r="K1576" s="121"/>
      <c r="L1576" s="121"/>
      <c r="O1576" s="207"/>
      <c r="P1576" s="207"/>
      <c r="Q1576" s="207"/>
    </row>
    <row r="1577" s="206" customFormat="1" spans="3:17">
      <c r="C1577" s="121"/>
      <c r="D1577" s="121"/>
      <c r="E1577" s="121"/>
      <c r="F1577" s="121"/>
      <c r="G1577" s="121"/>
      <c r="H1577" s="121"/>
      <c r="I1577" s="121"/>
      <c r="J1577" s="121"/>
      <c r="K1577" s="121"/>
      <c r="L1577" s="121"/>
      <c r="O1577" s="207"/>
      <c r="P1577" s="207"/>
      <c r="Q1577" s="207"/>
    </row>
    <row r="1578" s="206" customFormat="1" spans="3:17">
      <c r="C1578" s="121"/>
      <c r="D1578" s="121"/>
      <c r="E1578" s="121"/>
      <c r="F1578" s="121"/>
      <c r="G1578" s="121"/>
      <c r="H1578" s="121"/>
      <c r="I1578" s="121"/>
      <c r="J1578" s="121"/>
      <c r="K1578" s="121"/>
      <c r="L1578" s="121"/>
      <c r="O1578" s="207"/>
      <c r="P1578" s="207"/>
      <c r="Q1578" s="207"/>
    </row>
    <row r="1579" s="206" customFormat="1" spans="3:17">
      <c r="C1579" s="121"/>
      <c r="D1579" s="121"/>
      <c r="E1579" s="121"/>
      <c r="F1579" s="121"/>
      <c r="G1579" s="121"/>
      <c r="H1579" s="121"/>
      <c r="I1579" s="121"/>
      <c r="J1579" s="121"/>
      <c r="K1579" s="121"/>
      <c r="L1579" s="121"/>
      <c r="O1579" s="207"/>
      <c r="P1579" s="207"/>
      <c r="Q1579" s="207"/>
    </row>
    <row r="1580" s="206" customFormat="1" spans="3:17">
      <c r="C1580" s="121"/>
      <c r="D1580" s="121"/>
      <c r="E1580" s="121"/>
      <c r="F1580" s="121"/>
      <c r="G1580" s="121"/>
      <c r="H1580" s="121"/>
      <c r="I1580" s="121"/>
      <c r="J1580" s="121"/>
      <c r="K1580" s="121"/>
      <c r="L1580" s="121"/>
      <c r="O1580" s="207"/>
      <c r="P1580" s="207"/>
      <c r="Q1580" s="207"/>
    </row>
    <row r="1581" s="206" customFormat="1" spans="3:17">
      <c r="C1581" s="121"/>
      <c r="D1581" s="121"/>
      <c r="E1581" s="121"/>
      <c r="F1581" s="121"/>
      <c r="G1581" s="121"/>
      <c r="H1581" s="121"/>
      <c r="I1581" s="121"/>
      <c r="J1581" s="121"/>
      <c r="K1581" s="121"/>
      <c r="L1581" s="121"/>
      <c r="O1581" s="207"/>
      <c r="P1581" s="207"/>
      <c r="Q1581" s="207"/>
    </row>
    <row r="1582" s="206" customFormat="1" spans="3:17">
      <c r="C1582" s="121"/>
      <c r="D1582" s="121"/>
      <c r="E1582" s="121"/>
      <c r="F1582" s="121"/>
      <c r="G1582" s="121"/>
      <c r="H1582" s="121"/>
      <c r="I1582" s="121"/>
      <c r="J1582" s="121"/>
      <c r="K1582" s="121"/>
      <c r="L1582" s="121"/>
      <c r="O1582" s="207"/>
      <c r="P1582" s="207"/>
      <c r="Q1582" s="207"/>
    </row>
    <row r="1583" s="206" customFormat="1" spans="3:17">
      <c r="C1583" s="121"/>
      <c r="D1583" s="121"/>
      <c r="E1583" s="121"/>
      <c r="F1583" s="121"/>
      <c r="G1583" s="121"/>
      <c r="H1583" s="121"/>
      <c r="I1583" s="121"/>
      <c r="J1583" s="121"/>
      <c r="K1583" s="121"/>
      <c r="L1583" s="121"/>
      <c r="O1583" s="207"/>
      <c r="P1583" s="207"/>
      <c r="Q1583" s="207"/>
    </row>
    <row r="1584" s="206" customFormat="1" spans="3:17">
      <c r="C1584" s="121"/>
      <c r="D1584" s="121"/>
      <c r="E1584" s="121"/>
      <c r="F1584" s="121"/>
      <c r="G1584" s="121"/>
      <c r="H1584" s="121"/>
      <c r="I1584" s="121"/>
      <c r="J1584" s="121"/>
      <c r="K1584" s="121"/>
      <c r="L1584" s="121"/>
      <c r="O1584" s="207"/>
      <c r="P1584" s="207"/>
      <c r="Q1584" s="207"/>
    </row>
    <row r="1585" s="206" customFormat="1" spans="3:17">
      <c r="C1585" s="121"/>
      <c r="D1585" s="121"/>
      <c r="E1585" s="121"/>
      <c r="F1585" s="121"/>
      <c r="G1585" s="121"/>
      <c r="H1585" s="121"/>
      <c r="I1585" s="121"/>
      <c r="J1585" s="121"/>
      <c r="K1585" s="121"/>
      <c r="L1585" s="121"/>
      <c r="O1585" s="207"/>
      <c r="P1585" s="207"/>
      <c r="Q1585" s="207"/>
    </row>
    <row r="1586" s="206" customFormat="1" spans="3:17">
      <c r="C1586" s="121"/>
      <c r="D1586" s="121"/>
      <c r="E1586" s="121"/>
      <c r="F1586" s="121"/>
      <c r="G1586" s="121"/>
      <c r="H1586" s="121"/>
      <c r="I1586" s="121"/>
      <c r="J1586" s="121"/>
      <c r="K1586" s="121"/>
      <c r="L1586" s="121"/>
      <c r="O1586" s="207"/>
      <c r="P1586" s="207"/>
      <c r="Q1586" s="207"/>
    </row>
    <row r="1587" s="206" customFormat="1" spans="3:17">
      <c r="C1587" s="121"/>
      <c r="D1587" s="121"/>
      <c r="E1587" s="121"/>
      <c r="F1587" s="121"/>
      <c r="G1587" s="121"/>
      <c r="H1587" s="121"/>
      <c r="I1587" s="121"/>
      <c r="J1587" s="121"/>
      <c r="K1587" s="121"/>
      <c r="L1587" s="121"/>
      <c r="O1587" s="207"/>
      <c r="P1587" s="207"/>
      <c r="Q1587" s="207"/>
    </row>
    <row r="1588" s="206" customFormat="1" spans="3:17">
      <c r="C1588" s="121"/>
      <c r="D1588" s="121"/>
      <c r="E1588" s="121"/>
      <c r="F1588" s="121"/>
      <c r="G1588" s="121"/>
      <c r="H1588" s="121"/>
      <c r="I1588" s="121"/>
      <c r="J1588" s="121"/>
      <c r="K1588" s="121"/>
      <c r="L1588" s="121"/>
      <c r="O1588" s="207"/>
      <c r="P1588" s="207"/>
      <c r="Q1588" s="207"/>
    </row>
    <row r="1589" s="206" customFormat="1" spans="3:17">
      <c r="C1589" s="121"/>
      <c r="D1589" s="121"/>
      <c r="E1589" s="121"/>
      <c r="F1589" s="121"/>
      <c r="G1589" s="121"/>
      <c r="H1589" s="121"/>
      <c r="I1589" s="121"/>
      <c r="J1589" s="121"/>
      <c r="K1589" s="121"/>
      <c r="L1589" s="121"/>
      <c r="O1589" s="207"/>
      <c r="P1589" s="207"/>
      <c r="Q1589" s="207"/>
    </row>
    <row r="1590" s="206" customFormat="1" spans="3:17">
      <c r="C1590" s="121"/>
      <c r="D1590" s="121"/>
      <c r="E1590" s="121"/>
      <c r="F1590" s="121"/>
      <c r="G1590" s="121"/>
      <c r="H1590" s="121"/>
      <c r="I1590" s="121"/>
      <c r="J1590" s="121"/>
      <c r="K1590" s="121"/>
      <c r="L1590" s="121"/>
      <c r="O1590" s="207"/>
      <c r="P1590" s="207"/>
      <c r="Q1590" s="207"/>
    </row>
    <row r="1591" s="206" customFormat="1" spans="3:17">
      <c r="C1591" s="121"/>
      <c r="D1591" s="121"/>
      <c r="E1591" s="121"/>
      <c r="F1591" s="121"/>
      <c r="G1591" s="121"/>
      <c r="H1591" s="121"/>
      <c r="I1591" s="121"/>
      <c r="J1591" s="121"/>
      <c r="K1591" s="121"/>
      <c r="L1591" s="121"/>
      <c r="O1591" s="207"/>
      <c r="P1591" s="207"/>
      <c r="Q1591" s="207"/>
    </row>
    <row r="1592" s="206" customFormat="1" spans="3:17">
      <c r="C1592" s="121"/>
      <c r="D1592" s="121"/>
      <c r="E1592" s="121"/>
      <c r="F1592" s="121"/>
      <c r="G1592" s="121"/>
      <c r="H1592" s="121"/>
      <c r="I1592" s="121"/>
      <c r="J1592" s="121"/>
      <c r="K1592" s="121"/>
      <c r="L1592" s="121"/>
      <c r="O1592" s="207"/>
      <c r="P1592" s="207"/>
      <c r="Q1592" s="207"/>
    </row>
    <row r="1593" s="206" customFormat="1" spans="3:17">
      <c r="C1593" s="121"/>
      <c r="D1593" s="121"/>
      <c r="E1593" s="121"/>
      <c r="F1593" s="121"/>
      <c r="G1593" s="121"/>
      <c r="H1593" s="121"/>
      <c r="I1593" s="121"/>
      <c r="J1593" s="121"/>
      <c r="K1593" s="121"/>
      <c r="L1593" s="121"/>
      <c r="O1593" s="207"/>
      <c r="P1593" s="207"/>
      <c r="Q1593" s="207"/>
    </row>
    <row r="1594" s="206" customFormat="1" spans="3:17">
      <c r="C1594" s="121"/>
      <c r="D1594" s="121"/>
      <c r="E1594" s="121"/>
      <c r="F1594" s="121"/>
      <c r="G1594" s="121"/>
      <c r="H1594" s="121"/>
      <c r="I1594" s="121"/>
      <c r="J1594" s="121"/>
      <c r="K1594" s="121"/>
      <c r="L1594" s="121"/>
      <c r="O1594" s="207"/>
      <c r="P1594" s="207"/>
      <c r="Q1594" s="207"/>
    </row>
    <row r="1595" s="206" customFormat="1" spans="3:17">
      <c r="C1595" s="121"/>
      <c r="D1595" s="121"/>
      <c r="E1595" s="121"/>
      <c r="F1595" s="121"/>
      <c r="G1595" s="121"/>
      <c r="H1595" s="121"/>
      <c r="I1595" s="121"/>
      <c r="J1595" s="121"/>
      <c r="K1595" s="121"/>
      <c r="L1595" s="121"/>
      <c r="O1595" s="207"/>
      <c r="P1595" s="207"/>
      <c r="Q1595" s="207"/>
    </row>
    <row r="1596" s="206" customFormat="1" spans="3:17">
      <c r="C1596" s="121"/>
      <c r="D1596" s="121"/>
      <c r="E1596" s="121"/>
      <c r="F1596" s="121"/>
      <c r="G1596" s="121"/>
      <c r="H1596" s="121"/>
      <c r="I1596" s="121"/>
      <c r="J1596" s="121"/>
      <c r="K1596" s="121"/>
      <c r="L1596" s="121"/>
      <c r="O1596" s="207"/>
      <c r="P1596" s="207"/>
      <c r="Q1596" s="207"/>
    </row>
    <row r="1597" s="206" customFormat="1" spans="3:17">
      <c r="C1597" s="121"/>
      <c r="D1597" s="121"/>
      <c r="E1597" s="121"/>
      <c r="F1597" s="121"/>
      <c r="G1597" s="121"/>
      <c r="H1597" s="121"/>
      <c r="I1597" s="121"/>
      <c r="J1597" s="121"/>
      <c r="K1597" s="121"/>
      <c r="L1597" s="121"/>
      <c r="O1597" s="207"/>
      <c r="P1597" s="207"/>
      <c r="Q1597" s="207"/>
    </row>
    <row r="1598" s="206" customFormat="1" spans="3:17">
      <c r="C1598" s="121"/>
      <c r="D1598" s="121"/>
      <c r="E1598" s="121"/>
      <c r="F1598" s="121"/>
      <c r="G1598" s="121"/>
      <c r="H1598" s="121"/>
      <c r="I1598" s="121"/>
      <c r="J1598" s="121"/>
      <c r="K1598" s="121"/>
      <c r="L1598" s="121"/>
      <c r="O1598" s="207"/>
      <c r="P1598" s="207"/>
      <c r="Q1598" s="207"/>
    </row>
    <row r="1599" s="206" customFormat="1" spans="3:17">
      <c r="C1599" s="121"/>
      <c r="D1599" s="121"/>
      <c r="E1599" s="121"/>
      <c r="F1599" s="121"/>
      <c r="G1599" s="121"/>
      <c r="H1599" s="121"/>
      <c r="I1599" s="121"/>
      <c r="J1599" s="121"/>
      <c r="K1599" s="121"/>
      <c r="L1599" s="121"/>
      <c r="O1599" s="207"/>
      <c r="P1599" s="207"/>
      <c r="Q1599" s="207"/>
    </row>
    <row r="1600" s="206" customFormat="1" spans="3:17">
      <c r="C1600" s="121"/>
      <c r="D1600" s="121"/>
      <c r="E1600" s="121"/>
      <c r="F1600" s="121"/>
      <c r="G1600" s="121"/>
      <c r="H1600" s="121"/>
      <c r="I1600" s="121"/>
      <c r="J1600" s="121"/>
      <c r="K1600" s="121"/>
      <c r="L1600" s="121"/>
      <c r="O1600" s="207"/>
      <c r="P1600" s="207"/>
      <c r="Q1600" s="207"/>
    </row>
    <row r="1601" s="206" customFormat="1" spans="3:17">
      <c r="C1601" s="121"/>
      <c r="D1601" s="121"/>
      <c r="E1601" s="121"/>
      <c r="F1601" s="121"/>
      <c r="G1601" s="121"/>
      <c r="H1601" s="121"/>
      <c r="I1601" s="121"/>
      <c r="J1601" s="121"/>
      <c r="K1601" s="121"/>
      <c r="L1601" s="121"/>
      <c r="O1601" s="207"/>
      <c r="P1601" s="207"/>
      <c r="Q1601" s="207"/>
    </row>
    <row r="1602" s="206" customFormat="1" spans="3:17">
      <c r="C1602" s="121"/>
      <c r="D1602" s="121"/>
      <c r="E1602" s="121"/>
      <c r="F1602" s="121"/>
      <c r="G1602" s="121"/>
      <c r="H1602" s="121"/>
      <c r="I1602" s="121"/>
      <c r="J1602" s="121"/>
      <c r="K1602" s="121"/>
      <c r="L1602" s="121"/>
      <c r="O1602" s="207"/>
      <c r="P1602" s="207"/>
      <c r="Q1602" s="207"/>
    </row>
    <row r="1603" s="206" customFormat="1" spans="3:17">
      <c r="C1603" s="121"/>
      <c r="D1603" s="121"/>
      <c r="E1603" s="121"/>
      <c r="F1603" s="121"/>
      <c r="G1603" s="121"/>
      <c r="H1603" s="121"/>
      <c r="I1603" s="121"/>
      <c r="J1603" s="121"/>
      <c r="K1603" s="121"/>
      <c r="L1603" s="121"/>
      <c r="O1603" s="207"/>
      <c r="P1603" s="207"/>
      <c r="Q1603" s="207"/>
    </row>
    <row r="1604" s="206" customFormat="1" spans="3:17">
      <c r="C1604" s="121"/>
      <c r="D1604" s="121"/>
      <c r="E1604" s="121"/>
      <c r="F1604" s="121"/>
      <c r="G1604" s="121"/>
      <c r="H1604" s="121"/>
      <c r="I1604" s="121"/>
      <c r="J1604" s="121"/>
      <c r="K1604" s="121"/>
      <c r="L1604" s="121"/>
      <c r="O1604" s="207"/>
      <c r="P1604" s="207"/>
      <c r="Q1604" s="207"/>
    </row>
    <row r="1605" s="206" customFormat="1" spans="3:17">
      <c r="C1605" s="121"/>
      <c r="D1605" s="121"/>
      <c r="E1605" s="121"/>
      <c r="F1605" s="121"/>
      <c r="G1605" s="121"/>
      <c r="H1605" s="121"/>
      <c r="I1605" s="121"/>
      <c r="J1605" s="121"/>
      <c r="K1605" s="121"/>
      <c r="L1605" s="121"/>
      <c r="O1605" s="207"/>
      <c r="P1605" s="207"/>
      <c r="Q1605" s="207"/>
    </row>
    <row r="1606" s="206" customFormat="1" spans="3:17">
      <c r="C1606" s="121"/>
      <c r="D1606" s="121"/>
      <c r="E1606" s="121"/>
      <c r="F1606" s="121"/>
      <c r="G1606" s="121"/>
      <c r="H1606" s="121"/>
      <c r="I1606" s="121"/>
      <c r="J1606" s="121"/>
      <c r="K1606" s="121"/>
      <c r="L1606" s="121"/>
      <c r="O1606" s="207"/>
      <c r="P1606" s="207"/>
      <c r="Q1606" s="207"/>
    </row>
    <row r="1607" s="206" customFormat="1" spans="3:17">
      <c r="C1607" s="121"/>
      <c r="D1607" s="121"/>
      <c r="E1607" s="121"/>
      <c r="F1607" s="121"/>
      <c r="G1607" s="121"/>
      <c r="H1607" s="121"/>
      <c r="I1607" s="121"/>
      <c r="J1607" s="121"/>
      <c r="K1607" s="121"/>
      <c r="L1607" s="121"/>
      <c r="O1607" s="207"/>
      <c r="P1607" s="207"/>
      <c r="Q1607" s="207"/>
    </row>
    <row r="1608" s="206" customFormat="1" spans="3:17">
      <c r="C1608" s="121"/>
      <c r="D1608" s="121"/>
      <c r="E1608" s="121"/>
      <c r="F1608" s="121"/>
      <c r="G1608" s="121"/>
      <c r="H1608" s="121"/>
      <c r="I1608" s="121"/>
      <c r="J1608" s="121"/>
      <c r="K1608" s="121"/>
      <c r="L1608" s="121"/>
      <c r="O1608" s="207"/>
      <c r="P1608" s="207"/>
      <c r="Q1608" s="207"/>
    </row>
    <row r="1609" s="206" customFormat="1" spans="3:17">
      <c r="C1609" s="121"/>
      <c r="D1609" s="121"/>
      <c r="E1609" s="121"/>
      <c r="F1609" s="121"/>
      <c r="G1609" s="121"/>
      <c r="H1609" s="121"/>
      <c r="I1609" s="121"/>
      <c r="J1609" s="121"/>
      <c r="K1609" s="121"/>
      <c r="L1609" s="121"/>
      <c r="O1609" s="207"/>
      <c r="P1609" s="207"/>
      <c r="Q1609" s="207"/>
    </row>
    <row r="1610" s="206" customFormat="1" spans="3:17">
      <c r="C1610" s="121"/>
      <c r="D1610" s="121"/>
      <c r="E1610" s="121"/>
      <c r="F1610" s="121"/>
      <c r="G1610" s="121"/>
      <c r="H1610" s="121"/>
      <c r="I1610" s="121"/>
      <c r="J1610" s="121"/>
      <c r="K1610" s="121"/>
      <c r="L1610" s="121"/>
      <c r="O1610" s="207"/>
      <c r="P1610" s="207"/>
      <c r="Q1610" s="207"/>
    </row>
    <row r="1611" s="206" customFormat="1" spans="3:17">
      <c r="C1611" s="121"/>
      <c r="D1611" s="121"/>
      <c r="E1611" s="121"/>
      <c r="F1611" s="121"/>
      <c r="G1611" s="121"/>
      <c r="H1611" s="121"/>
      <c r="I1611" s="121"/>
      <c r="J1611" s="121"/>
      <c r="K1611" s="121"/>
      <c r="L1611" s="121"/>
      <c r="O1611" s="207"/>
      <c r="P1611" s="207"/>
      <c r="Q1611" s="207"/>
    </row>
    <row r="1612" s="206" customFormat="1" spans="3:17">
      <c r="C1612" s="121"/>
      <c r="D1612" s="121"/>
      <c r="E1612" s="121"/>
      <c r="F1612" s="121"/>
      <c r="G1612" s="121"/>
      <c r="H1612" s="121"/>
      <c r="I1612" s="121"/>
      <c r="J1612" s="121"/>
      <c r="K1612" s="121"/>
      <c r="L1612" s="121"/>
      <c r="O1612" s="207"/>
      <c r="P1612" s="207"/>
      <c r="Q1612" s="207"/>
    </row>
    <row r="1613" s="206" customFormat="1" spans="3:17">
      <c r="C1613" s="121"/>
      <c r="D1613" s="121"/>
      <c r="E1613" s="121"/>
      <c r="F1613" s="121"/>
      <c r="G1613" s="121"/>
      <c r="H1613" s="121"/>
      <c r="I1613" s="121"/>
      <c r="J1613" s="121"/>
      <c r="K1613" s="121"/>
      <c r="L1613" s="121"/>
      <c r="O1613" s="207"/>
      <c r="P1613" s="207"/>
      <c r="Q1613" s="207"/>
    </row>
    <row r="1614" s="206" customFormat="1" spans="3:17">
      <c r="C1614" s="121"/>
      <c r="D1614" s="121"/>
      <c r="E1614" s="121"/>
      <c r="F1614" s="121"/>
      <c r="G1614" s="121"/>
      <c r="H1614" s="121"/>
      <c r="I1614" s="121"/>
      <c r="J1614" s="121"/>
      <c r="K1614" s="121"/>
      <c r="L1614" s="121"/>
      <c r="O1614" s="207"/>
      <c r="P1614" s="207"/>
      <c r="Q1614" s="207"/>
    </row>
    <row r="1615" s="206" customFormat="1" spans="3:17">
      <c r="C1615" s="121"/>
      <c r="D1615" s="121"/>
      <c r="E1615" s="121"/>
      <c r="F1615" s="121"/>
      <c r="G1615" s="121"/>
      <c r="H1615" s="121"/>
      <c r="I1615" s="121"/>
      <c r="J1615" s="121"/>
      <c r="K1615" s="121"/>
      <c r="L1615" s="121"/>
      <c r="O1615" s="207"/>
      <c r="P1615" s="207"/>
      <c r="Q1615" s="207"/>
    </row>
    <row r="1616" s="206" customFormat="1" spans="3:17">
      <c r="C1616" s="121"/>
      <c r="D1616" s="121"/>
      <c r="E1616" s="121"/>
      <c r="F1616" s="121"/>
      <c r="G1616" s="121"/>
      <c r="H1616" s="121"/>
      <c r="I1616" s="121"/>
      <c r="J1616" s="121"/>
      <c r="K1616" s="121"/>
      <c r="L1616" s="121"/>
      <c r="O1616" s="207"/>
      <c r="P1616" s="207"/>
      <c r="Q1616" s="207"/>
    </row>
    <row r="1617" s="206" customFormat="1" spans="3:17">
      <c r="C1617" s="121"/>
      <c r="D1617" s="121"/>
      <c r="E1617" s="121"/>
      <c r="F1617" s="121"/>
      <c r="G1617" s="121"/>
      <c r="H1617" s="121"/>
      <c r="I1617" s="121"/>
      <c r="J1617" s="121"/>
      <c r="K1617" s="121"/>
      <c r="L1617" s="121"/>
      <c r="O1617" s="207"/>
      <c r="P1617" s="207"/>
      <c r="Q1617" s="207"/>
    </row>
    <row r="1618" s="206" customFormat="1" spans="3:17">
      <c r="C1618" s="121"/>
      <c r="D1618" s="121"/>
      <c r="E1618" s="121"/>
      <c r="F1618" s="121"/>
      <c r="G1618" s="121"/>
      <c r="H1618" s="121"/>
      <c r="I1618" s="121"/>
      <c r="J1618" s="121"/>
      <c r="K1618" s="121"/>
      <c r="L1618" s="121"/>
      <c r="O1618" s="207"/>
      <c r="P1618" s="207"/>
      <c r="Q1618" s="207"/>
    </row>
    <row r="1619" s="206" customFormat="1" spans="3:17">
      <c r="C1619" s="121"/>
      <c r="D1619" s="121"/>
      <c r="E1619" s="121"/>
      <c r="F1619" s="121"/>
      <c r="G1619" s="121"/>
      <c r="H1619" s="121"/>
      <c r="I1619" s="121"/>
      <c r="J1619" s="121"/>
      <c r="K1619" s="121"/>
      <c r="L1619" s="121"/>
      <c r="O1619" s="207"/>
      <c r="P1619" s="207"/>
      <c r="Q1619" s="207"/>
    </row>
    <row r="1620" s="206" customFormat="1" spans="3:17">
      <c r="C1620" s="121"/>
      <c r="D1620" s="121"/>
      <c r="E1620" s="121"/>
      <c r="F1620" s="121"/>
      <c r="G1620" s="121"/>
      <c r="H1620" s="121"/>
      <c r="I1620" s="121"/>
      <c r="J1620" s="121"/>
      <c r="K1620" s="121"/>
      <c r="L1620" s="121"/>
      <c r="O1620" s="207"/>
      <c r="P1620" s="207"/>
      <c r="Q1620" s="207"/>
    </row>
    <row r="1621" s="206" customFormat="1" spans="3:17">
      <c r="C1621" s="121"/>
      <c r="D1621" s="121"/>
      <c r="E1621" s="121"/>
      <c r="F1621" s="121"/>
      <c r="G1621" s="121"/>
      <c r="H1621" s="121"/>
      <c r="I1621" s="121"/>
      <c r="J1621" s="121"/>
      <c r="K1621" s="121"/>
      <c r="L1621" s="121"/>
      <c r="O1621" s="207"/>
      <c r="P1621" s="207"/>
      <c r="Q1621" s="207"/>
    </row>
    <row r="1622" s="206" customFormat="1" spans="3:17">
      <c r="C1622" s="121"/>
      <c r="D1622" s="121"/>
      <c r="E1622" s="121"/>
      <c r="F1622" s="121"/>
      <c r="G1622" s="121"/>
      <c r="H1622" s="121"/>
      <c r="I1622" s="121"/>
      <c r="J1622" s="121"/>
      <c r="K1622" s="121"/>
      <c r="L1622" s="121"/>
      <c r="O1622" s="207"/>
      <c r="P1622" s="207"/>
      <c r="Q1622" s="207"/>
    </row>
    <row r="1623" s="206" customFormat="1" spans="3:17">
      <c r="C1623" s="121"/>
      <c r="D1623" s="121"/>
      <c r="E1623" s="121"/>
      <c r="F1623" s="121"/>
      <c r="G1623" s="121"/>
      <c r="H1623" s="121"/>
      <c r="I1623" s="121"/>
      <c r="J1623" s="121"/>
      <c r="K1623" s="121"/>
      <c r="L1623" s="121"/>
      <c r="O1623" s="207"/>
      <c r="P1623" s="207"/>
      <c r="Q1623" s="207"/>
    </row>
    <row r="1624" s="206" customFormat="1" spans="3:17">
      <c r="C1624" s="121"/>
      <c r="D1624" s="121"/>
      <c r="E1624" s="121"/>
      <c r="F1624" s="121"/>
      <c r="G1624" s="121"/>
      <c r="H1624" s="121"/>
      <c r="I1624" s="121"/>
      <c r="J1624" s="121"/>
      <c r="K1624" s="121"/>
      <c r="L1624" s="121"/>
      <c r="O1624" s="207"/>
      <c r="P1624" s="207"/>
      <c r="Q1624" s="207"/>
    </row>
    <row r="1625" s="206" customFormat="1" spans="3:17">
      <c r="C1625" s="121"/>
      <c r="D1625" s="121"/>
      <c r="E1625" s="121"/>
      <c r="F1625" s="121"/>
      <c r="G1625" s="121"/>
      <c r="H1625" s="121"/>
      <c r="I1625" s="121"/>
      <c r="J1625" s="121"/>
      <c r="K1625" s="121"/>
      <c r="L1625" s="121"/>
      <c r="O1625" s="207"/>
      <c r="P1625" s="207"/>
      <c r="Q1625" s="207"/>
    </row>
    <row r="1626" s="206" customFormat="1" spans="3:17">
      <c r="C1626" s="121"/>
      <c r="D1626" s="121"/>
      <c r="E1626" s="121"/>
      <c r="F1626" s="121"/>
      <c r="G1626" s="121"/>
      <c r="H1626" s="121"/>
      <c r="I1626" s="121"/>
      <c r="J1626" s="121"/>
      <c r="K1626" s="121"/>
      <c r="L1626" s="121"/>
      <c r="O1626" s="207"/>
      <c r="P1626" s="207"/>
      <c r="Q1626" s="207"/>
    </row>
    <row r="1627" s="206" customFormat="1" spans="3:17">
      <c r="C1627" s="121"/>
      <c r="D1627" s="121"/>
      <c r="E1627" s="121"/>
      <c r="F1627" s="121"/>
      <c r="G1627" s="121"/>
      <c r="H1627" s="121"/>
      <c r="I1627" s="121"/>
      <c r="J1627" s="121"/>
      <c r="K1627" s="121"/>
      <c r="L1627" s="121"/>
      <c r="O1627" s="207"/>
      <c r="P1627" s="207"/>
      <c r="Q1627" s="207"/>
    </row>
    <row r="1628" s="206" customFormat="1" spans="3:17">
      <c r="C1628" s="121"/>
      <c r="D1628" s="121"/>
      <c r="E1628" s="121"/>
      <c r="F1628" s="121"/>
      <c r="G1628" s="121"/>
      <c r="H1628" s="121"/>
      <c r="I1628" s="121"/>
      <c r="J1628" s="121"/>
      <c r="K1628" s="121"/>
      <c r="L1628" s="121"/>
      <c r="O1628" s="207"/>
      <c r="P1628" s="207"/>
      <c r="Q1628" s="207"/>
    </row>
    <row r="1629" s="206" customFormat="1" spans="3:17">
      <c r="C1629" s="121"/>
      <c r="D1629" s="121"/>
      <c r="E1629" s="121"/>
      <c r="F1629" s="121"/>
      <c r="G1629" s="121"/>
      <c r="H1629" s="121"/>
      <c r="I1629" s="121"/>
      <c r="J1629" s="121"/>
      <c r="K1629" s="121"/>
      <c r="L1629" s="121"/>
      <c r="O1629" s="207"/>
      <c r="P1629" s="207"/>
      <c r="Q1629" s="207"/>
    </row>
    <row r="1630" s="206" customFormat="1" spans="3:17">
      <c r="C1630" s="121"/>
      <c r="D1630" s="121"/>
      <c r="E1630" s="121"/>
      <c r="F1630" s="121"/>
      <c r="G1630" s="121"/>
      <c r="H1630" s="121"/>
      <c r="I1630" s="121"/>
      <c r="J1630" s="121"/>
      <c r="K1630" s="121"/>
      <c r="L1630" s="121"/>
      <c r="O1630" s="207"/>
      <c r="P1630" s="207"/>
      <c r="Q1630" s="207"/>
    </row>
    <row r="1631" s="206" customFormat="1" spans="3:17">
      <c r="C1631" s="121"/>
      <c r="D1631" s="121"/>
      <c r="E1631" s="121"/>
      <c r="F1631" s="121"/>
      <c r="G1631" s="121"/>
      <c r="H1631" s="121"/>
      <c r="I1631" s="121"/>
      <c r="J1631" s="121"/>
      <c r="K1631" s="121"/>
      <c r="L1631" s="121"/>
      <c r="O1631" s="207"/>
      <c r="P1631" s="207"/>
      <c r="Q1631" s="207"/>
    </row>
    <row r="1632" s="206" customFormat="1" spans="3:17">
      <c r="C1632" s="121"/>
      <c r="D1632" s="121"/>
      <c r="E1632" s="121"/>
      <c r="F1632" s="121"/>
      <c r="G1632" s="121"/>
      <c r="H1632" s="121"/>
      <c r="I1632" s="121"/>
      <c r="J1632" s="121"/>
      <c r="K1632" s="121"/>
      <c r="L1632" s="121"/>
      <c r="O1632" s="207"/>
      <c r="P1632" s="207"/>
      <c r="Q1632" s="207"/>
    </row>
    <row r="1633" s="206" customFormat="1" spans="3:17">
      <c r="C1633" s="121"/>
      <c r="D1633" s="121"/>
      <c r="E1633" s="121"/>
      <c r="F1633" s="121"/>
      <c r="G1633" s="121"/>
      <c r="H1633" s="121"/>
      <c r="I1633" s="121"/>
      <c r="J1633" s="121"/>
      <c r="K1633" s="121"/>
      <c r="L1633" s="121"/>
      <c r="O1633" s="207"/>
      <c r="P1633" s="207"/>
      <c r="Q1633" s="207"/>
    </row>
    <row r="1634" s="206" customFormat="1" spans="3:17">
      <c r="C1634" s="121"/>
      <c r="D1634" s="121"/>
      <c r="E1634" s="121"/>
      <c r="F1634" s="121"/>
      <c r="G1634" s="121"/>
      <c r="H1634" s="121"/>
      <c r="I1634" s="121"/>
      <c r="J1634" s="121"/>
      <c r="K1634" s="121"/>
      <c r="L1634" s="121"/>
      <c r="O1634" s="207"/>
      <c r="P1634" s="207"/>
      <c r="Q1634" s="207"/>
    </row>
    <row r="1635" s="206" customFormat="1" spans="3:17">
      <c r="C1635" s="121"/>
      <c r="D1635" s="121"/>
      <c r="E1635" s="121"/>
      <c r="F1635" s="121"/>
      <c r="G1635" s="121"/>
      <c r="H1635" s="121"/>
      <c r="I1635" s="121"/>
      <c r="J1635" s="121"/>
      <c r="K1635" s="121"/>
      <c r="L1635" s="121"/>
      <c r="O1635" s="207"/>
      <c r="P1635" s="207"/>
      <c r="Q1635" s="207"/>
    </row>
    <row r="1636" s="206" customFormat="1" spans="3:17">
      <c r="C1636" s="121"/>
      <c r="D1636" s="121"/>
      <c r="E1636" s="121"/>
      <c r="F1636" s="121"/>
      <c r="G1636" s="121"/>
      <c r="H1636" s="121"/>
      <c r="I1636" s="121"/>
      <c r="J1636" s="121"/>
      <c r="K1636" s="121"/>
      <c r="L1636" s="121"/>
      <c r="O1636" s="207"/>
      <c r="P1636" s="207"/>
      <c r="Q1636" s="207"/>
    </row>
    <row r="1637" s="206" customFormat="1" spans="3:17">
      <c r="C1637" s="121"/>
      <c r="D1637" s="121"/>
      <c r="E1637" s="121"/>
      <c r="F1637" s="121"/>
      <c r="G1637" s="121"/>
      <c r="H1637" s="121"/>
      <c r="I1637" s="121"/>
      <c r="J1637" s="121"/>
      <c r="K1637" s="121"/>
      <c r="L1637" s="121"/>
      <c r="O1637" s="207"/>
      <c r="P1637" s="207"/>
      <c r="Q1637" s="207"/>
    </row>
    <row r="1638" s="206" customFormat="1" spans="3:17">
      <c r="C1638" s="121"/>
      <c r="D1638" s="121"/>
      <c r="E1638" s="121"/>
      <c r="F1638" s="121"/>
      <c r="G1638" s="121"/>
      <c r="H1638" s="121"/>
      <c r="I1638" s="121"/>
      <c r="J1638" s="121"/>
      <c r="K1638" s="121"/>
      <c r="L1638" s="121"/>
      <c r="O1638" s="207"/>
      <c r="P1638" s="207"/>
      <c r="Q1638" s="207"/>
    </row>
    <row r="1639" s="206" customFormat="1" spans="3:17">
      <c r="C1639" s="121"/>
      <c r="D1639" s="121"/>
      <c r="E1639" s="121"/>
      <c r="F1639" s="121"/>
      <c r="G1639" s="121"/>
      <c r="H1639" s="121"/>
      <c r="I1639" s="121"/>
      <c r="J1639" s="121"/>
      <c r="K1639" s="121"/>
      <c r="L1639" s="121"/>
      <c r="O1639" s="207"/>
      <c r="P1639" s="207"/>
      <c r="Q1639" s="207"/>
    </row>
    <row r="1640" s="206" customFormat="1" spans="3:17">
      <c r="C1640" s="121"/>
      <c r="D1640" s="121"/>
      <c r="E1640" s="121"/>
      <c r="F1640" s="121"/>
      <c r="G1640" s="121"/>
      <c r="H1640" s="121"/>
      <c r="I1640" s="121"/>
      <c r="J1640" s="121"/>
      <c r="K1640" s="121"/>
      <c r="L1640" s="121"/>
      <c r="O1640" s="207"/>
      <c r="P1640" s="207"/>
      <c r="Q1640" s="207"/>
    </row>
    <row r="1641" s="206" customFormat="1" spans="3:17">
      <c r="C1641" s="121"/>
      <c r="D1641" s="121"/>
      <c r="E1641" s="121"/>
      <c r="F1641" s="121"/>
      <c r="G1641" s="121"/>
      <c r="H1641" s="121"/>
      <c r="I1641" s="121"/>
      <c r="J1641" s="121"/>
      <c r="K1641" s="121"/>
      <c r="L1641" s="121"/>
      <c r="O1641" s="207"/>
      <c r="P1641" s="207"/>
      <c r="Q1641" s="207"/>
    </row>
    <row r="1642" s="206" customFormat="1" spans="3:17">
      <c r="C1642" s="121"/>
      <c r="D1642" s="121"/>
      <c r="E1642" s="121"/>
      <c r="F1642" s="121"/>
      <c r="G1642" s="121"/>
      <c r="H1642" s="121"/>
      <c r="I1642" s="121"/>
      <c r="J1642" s="121"/>
      <c r="K1642" s="121"/>
      <c r="L1642" s="121"/>
      <c r="O1642" s="207"/>
      <c r="P1642" s="207"/>
      <c r="Q1642" s="207"/>
    </row>
    <row r="1643" s="206" customFormat="1" spans="3:17">
      <c r="C1643" s="121"/>
      <c r="D1643" s="121"/>
      <c r="E1643" s="121"/>
      <c r="F1643" s="121"/>
      <c r="G1643" s="121"/>
      <c r="H1643" s="121"/>
      <c r="I1643" s="121"/>
      <c r="J1643" s="121"/>
      <c r="K1643" s="121"/>
      <c r="L1643" s="121"/>
      <c r="O1643" s="207"/>
      <c r="P1643" s="207"/>
      <c r="Q1643" s="207"/>
    </row>
    <row r="1644" s="206" customFormat="1" spans="3:17">
      <c r="C1644" s="121"/>
      <c r="D1644" s="121"/>
      <c r="E1644" s="121"/>
      <c r="F1644" s="121"/>
      <c r="G1644" s="121"/>
      <c r="H1644" s="121"/>
      <c r="I1644" s="121"/>
      <c r="J1644" s="121"/>
      <c r="K1644" s="121"/>
      <c r="L1644" s="121"/>
      <c r="O1644" s="207"/>
      <c r="P1644" s="207"/>
      <c r="Q1644" s="207"/>
    </row>
    <row r="1645" s="206" customFormat="1" spans="3:17">
      <c r="C1645" s="121"/>
      <c r="D1645" s="121"/>
      <c r="E1645" s="121"/>
      <c r="F1645" s="121"/>
      <c r="G1645" s="121"/>
      <c r="H1645" s="121"/>
      <c r="I1645" s="121"/>
      <c r="J1645" s="121"/>
      <c r="K1645" s="121"/>
      <c r="L1645" s="121"/>
      <c r="O1645" s="207"/>
      <c r="P1645" s="207"/>
      <c r="Q1645" s="207"/>
    </row>
    <row r="1646" s="206" customFormat="1" spans="3:17">
      <c r="C1646" s="121"/>
      <c r="D1646" s="121"/>
      <c r="E1646" s="121"/>
      <c r="F1646" s="121"/>
      <c r="G1646" s="121"/>
      <c r="H1646" s="121"/>
      <c r="I1646" s="121"/>
      <c r="J1646" s="121"/>
      <c r="K1646" s="121"/>
      <c r="L1646" s="121"/>
      <c r="O1646" s="207"/>
      <c r="P1646" s="207"/>
      <c r="Q1646" s="207"/>
    </row>
    <row r="1647" s="206" customFormat="1" spans="3:17">
      <c r="C1647" s="121"/>
      <c r="D1647" s="121"/>
      <c r="E1647" s="121"/>
      <c r="F1647" s="121"/>
      <c r="G1647" s="121"/>
      <c r="H1647" s="121"/>
      <c r="I1647" s="121"/>
      <c r="J1647" s="121"/>
      <c r="K1647" s="121"/>
      <c r="L1647" s="121"/>
      <c r="O1647" s="207"/>
      <c r="P1647" s="207"/>
      <c r="Q1647" s="207"/>
    </row>
    <row r="1648" s="206" customFormat="1" spans="3:17">
      <c r="C1648" s="121"/>
      <c r="D1648" s="121"/>
      <c r="E1648" s="121"/>
      <c r="F1648" s="121"/>
      <c r="G1648" s="121"/>
      <c r="H1648" s="121"/>
      <c r="I1648" s="121"/>
      <c r="J1648" s="121"/>
      <c r="K1648" s="121"/>
      <c r="L1648" s="121"/>
      <c r="O1648" s="207"/>
      <c r="P1648" s="207"/>
      <c r="Q1648" s="207"/>
    </row>
    <row r="1649" s="206" customFormat="1" spans="3:17">
      <c r="C1649" s="121"/>
      <c r="D1649" s="121"/>
      <c r="E1649" s="121"/>
      <c r="F1649" s="121"/>
      <c r="G1649" s="121"/>
      <c r="H1649" s="121"/>
      <c r="I1649" s="121"/>
      <c r="J1649" s="121"/>
      <c r="K1649" s="121"/>
      <c r="L1649" s="121"/>
      <c r="O1649" s="207"/>
      <c r="P1649" s="207"/>
      <c r="Q1649" s="207"/>
    </row>
    <row r="1650" s="206" customFormat="1" spans="3:17">
      <c r="C1650" s="121"/>
      <c r="D1650" s="121"/>
      <c r="E1650" s="121"/>
      <c r="F1650" s="121"/>
      <c r="G1650" s="121"/>
      <c r="H1650" s="121"/>
      <c r="I1650" s="121"/>
      <c r="J1650" s="121"/>
      <c r="K1650" s="121"/>
      <c r="L1650" s="121"/>
      <c r="O1650" s="207"/>
      <c r="P1650" s="207"/>
      <c r="Q1650" s="207"/>
    </row>
    <row r="1651" s="206" customFormat="1" spans="3:17">
      <c r="C1651" s="121"/>
      <c r="D1651" s="121"/>
      <c r="E1651" s="121"/>
      <c r="F1651" s="121"/>
      <c r="G1651" s="121"/>
      <c r="H1651" s="121"/>
      <c r="I1651" s="121"/>
      <c r="J1651" s="121"/>
      <c r="K1651" s="121"/>
      <c r="L1651" s="121"/>
      <c r="O1651" s="207"/>
      <c r="P1651" s="207"/>
      <c r="Q1651" s="207"/>
    </row>
    <row r="1652" s="206" customFormat="1" spans="3:17">
      <c r="C1652" s="121"/>
      <c r="D1652" s="121"/>
      <c r="E1652" s="121"/>
      <c r="F1652" s="121"/>
      <c r="G1652" s="121"/>
      <c r="H1652" s="121"/>
      <c r="I1652" s="121"/>
      <c r="J1652" s="121"/>
      <c r="K1652" s="121"/>
      <c r="L1652" s="121"/>
      <c r="O1652" s="207"/>
      <c r="P1652" s="207"/>
      <c r="Q1652" s="207"/>
    </row>
    <row r="1653" s="206" customFormat="1" spans="3:17">
      <c r="C1653" s="121"/>
      <c r="D1653" s="121"/>
      <c r="E1653" s="121"/>
      <c r="F1653" s="121"/>
      <c r="G1653" s="121"/>
      <c r="H1653" s="121"/>
      <c r="I1653" s="121"/>
      <c r="J1653" s="121"/>
      <c r="K1653" s="121"/>
      <c r="L1653" s="121"/>
      <c r="O1653" s="207"/>
      <c r="P1653" s="207"/>
      <c r="Q1653" s="207"/>
    </row>
    <row r="1654" s="206" customFormat="1" spans="3:17">
      <c r="C1654" s="121"/>
      <c r="D1654" s="121"/>
      <c r="E1654" s="121"/>
      <c r="F1654" s="121"/>
      <c r="G1654" s="121"/>
      <c r="H1654" s="121"/>
      <c r="I1654" s="121"/>
      <c r="J1654" s="121"/>
      <c r="K1654" s="121"/>
      <c r="L1654" s="121"/>
      <c r="O1654" s="207"/>
      <c r="P1654" s="207"/>
      <c r="Q1654" s="207"/>
    </row>
    <row r="1655" s="206" customFormat="1" spans="3:17">
      <c r="C1655" s="121"/>
      <c r="D1655" s="121"/>
      <c r="E1655" s="121"/>
      <c r="F1655" s="121"/>
      <c r="G1655" s="121"/>
      <c r="H1655" s="121"/>
      <c r="I1655" s="121"/>
      <c r="J1655" s="121"/>
      <c r="K1655" s="121"/>
      <c r="L1655" s="121"/>
      <c r="O1655" s="207"/>
      <c r="P1655" s="207"/>
      <c r="Q1655" s="207"/>
    </row>
    <row r="1656" s="206" customFormat="1" spans="3:17">
      <c r="C1656" s="121"/>
      <c r="D1656" s="121"/>
      <c r="E1656" s="121"/>
      <c r="F1656" s="121"/>
      <c r="G1656" s="121"/>
      <c r="H1656" s="121"/>
      <c r="I1656" s="121"/>
      <c r="J1656" s="121"/>
      <c r="K1656" s="121"/>
      <c r="L1656" s="121"/>
      <c r="O1656" s="207"/>
      <c r="P1656" s="207"/>
      <c r="Q1656" s="207"/>
    </row>
    <row r="1657" s="206" customFormat="1" spans="3:17">
      <c r="C1657" s="121"/>
      <c r="D1657" s="121"/>
      <c r="E1657" s="121"/>
      <c r="F1657" s="121"/>
      <c r="G1657" s="121"/>
      <c r="H1657" s="121"/>
      <c r="I1657" s="121"/>
      <c r="J1657" s="121"/>
      <c r="K1657" s="121"/>
      <c r="L1657" s="121"/>
      <c r="O1657" s="207"/>
      <c r="P1657" s="207"/>
      <c r="Q1657" s="207"/>
    </row>
    <row r="1658" s="206" customFormat="1" spans="3:17">
      <c r="C1658" s="121"/>
      <c r="D1658" s="121"/>
      <c r="E1658" s="121"/>
      <c r="F1658" s="121"/>
      <c r="G1658" s="121"/>
      <c r="H1658" s="121"/>
      <c r="I1658" s="121"/>
      <c r="J1658" s="121"/>
      <c r="K1658" s="121"/>
      <c r="L1658" s="121"/>
      <c r="O1658" s="207"/>
      <c r="P1658" s="207"/>
      <c r="Q1658" s="207"/>
    </row>
    <row r="1659" s="206" customFormat="1" spans="3:17">
      <c r="C1659" s="121"/>
      <c r="D1659" s="121"/>
      <c r="E1659" s="121"/>
      <c r="F1659" s="121"/>
      <c r="G1659" s="121"/>
      <c r="H1659" s="121"/>
      <c r="I1659" s="121"/>
      <c r="J1659" s="121"/>
      <c r="K1659" s="121"/>
      <c r="L1659" s="121"/>
      <c r="O1659" s="207"/>
      <c r="P1659" s="207"/>
      <c r="Q1659" s="207"/>
    </row>
    <row r="1660" s="206" customFormat="1" spans="3:17">
      <c r="C1660" s="121"/>
      <c r="D1660" s="121"/>
      <c r="E1660" s="121"/>
      <c r="F1660" s="121"/>
      <c r="G1660" s="121"/>
      <c r="H1660" s="121"/>
      <c r="I1660" s="121"/>
      <c r="J1660" s="121"/>
      <c r="K1660" s="121"/>
      <c r="L1660" s="121"/>
      <c r="O1660" s="207"/>
      <c r="P1660" s="207"/>
      <c r="Q1660" s="207"/>
    </row>
    <row r="1661" s="206" customFormat="1" spans="3:17">
      <c r="C1661" s="121"/>
      <c r="D1661" s="121"/>
      <c r="E1661" s="121"/>
      <c r="F1661" s="121"/>
      <c r="G1661" s="121"/>
      <c r="H1661" s="121"/>
      <c r="I1661" s="121"/>
      <c r="J1661" s="121"/>
      <c r="K1661" s="121"/>
      <c r="L1661" s="121"/>
      <c r="O1661" s="207"/>
      <c r="P1661" s="207"/>
      <c r="Q1661" s="207"/>
    </row>
    <row r="1662" s="206" customFormat="1" spans="3:17">
      <c r="C1662" s="121"/>
      <c r="D1662" s="121"/>
      <c r="E1662" s="121"/>
      <c r="F1662" s="121"/>
      <c r="G1662" s="121"/>
      <c r="H1662" s="121"/>
      <c r="I1662" s="121"/>
      <c r="J1662" s="121"/>
      <c r="K1662" s="121"/>
      <c r="L1662" s="121"/>
      <c r="O1662" s="207"/>
      <c r="P1662" s="207"/>
      <c r="Q1662" s="207"/>
    </row>
    <row r="1663" s="206" customFormat="1" spans="3:17">
      <c r="C1663" s="121"/>
      <c r="D1663" s="121"/>
      <c r="E1663" s="121"/>
      <c r="F1663" s="121"/>
      <c r="G1663" s="121"/>
      <c r="H1663" s="121"/>
      <c r="I1663" s="121"/>
      <c r="J1663" s="121"/>
      <c r="K1663" s="121"/>
      <c r="L1663" s="121"/>
      <c r="O1663" s="207"/>
      <c r="P1663" s="207"/>
      <c r="Q1663" s="207"/>
    </row>
    <row r="1664" s="206" customFormat="1" spans="3:17">
      <c r="C1664" s="121"/>
      <c r="D1664" s="121"/>
      <c r="E1664" s="121"/>
      <c r="F1664" s="121"/>
      <c r="G1664" s="121"/>
      <c r="H1664" s="121"/>
      <c r="I1664" s="121"/>
      <c r="J1664" s="121"/>
      <c r="K1664" s="121"/>
      <c r="L1664" s="121"/>
      <c r="O1664" s="207"/>
      <c r="P1664" s="207"/>
      <c r="Q1664" s="207"/>
    </row>
    <row r="1665" s="206" customFormat="1" spans="3:17">
      <c r="C1665" s="121"/>
      <c r="D1665" s="121"/>
      <c r="E1665" s="121"/>
      <c r="F1665" s="121"/>
      <c r="G1665" s="121"/>
      <c r="H1665" s="121"/>
      <c r="I1665" s="121"/>
      <c r="J1665" s="121"/>
      <c r="K1665" s="121"/>
      <c r="L1665" s="121"/>
      <c r="O1665" s="207"/>
      <c r="P1665" s="207"/>
      <c r="Q1665" s="207"/>
    </row>
    <row r="1666" s="206" customFormat="1" spans="3:17">
      <c r="C1666" s="121"/>
      <c r="D1666" s="121"/>
      <c r="E1666" s="121"/>
      <c r="F1666" s="121"/>
      <c r="G1666" s="121"/>
      <c r="H1666" s="121"/>
      <c r="I1666" s="121"/>
      <c r="J1666" s="121"/>
      <c r="K1666" s="121"/>
      <c r="L1666" s="121"/>
      <c r="O1666" s="207"/>
      <c r="P1666" s="207"/>
      <c r="Q1666" s="207"/>
    </row>
    <row r="1667" s="206" customFormat="1" spans="3:17">
      <c r="C1667" s="121"/>
      <c r="D1667" s="121"/>
      <c r="E1667" s="121"/>
      <c r="F1667" s="121"/>
      <c r="G1667" s="121"/>
      <c r="H1667" s="121"/>
      <c r="I1667" s="121"/>
      <c r="J1667" s="121"/>
      <c r="K1667" s="121"/>
      <c r="L1667" s="121"/>
      <c r="O1667" s="207"/>
      <c r="P1667" s="207"/>
      <c r="Q1667" s="207"/>
    </row>
    <row r="1668" s="206" customFormat="1" spans="3:17">
      <c r="C1668" s="121"/>
      <c r="D1668" s="121"/>
      <c r="E1668" s="121"/>
      <c r="F1668" s="121"/>
      <c r="G1668" s="121"/>
      <c r="H1668" s="121"/>
      <c r="I1668" s="121"/>
      <c r="J1668" s="121"/>
      <c r="K1668" s="121"/>
      <c r="L1668" s="121"/>
      <c r="O1668" s="207"/>
      <c r="P1668" s="207"/>
      <c r="Q1668" s="207"/>
    </row>
    <row r="1669" s="206" customFormat="1" spans="3:17">
      <c r="C1669" s="121"/>
      <c r="D1669" s="121"/>
      <c r="E1669" s="121"/>
      <c r="F1669" s="121"/>
      <c r="G1669" s="121"/>
      <c r="H1669" s="121"/>
      <c r="I1669" s="121"/>
      <c r="J1669" s="121"/>
      <c r="K1669" s="121"/>
      <c r="L1669" s="121"/>
      <c r="O1669" s="207"/>
      <c r="P1669" s="207"/>
      <c r="Q1669" s="207"/>
    </row>
    <row r="1670" s="206" customFormat="1" spans="3:17">
      <c r="C1670" s="121"/>
      <c r="D1670" s="121"/>
      <c r="E1670" s="121"/>
      <c r="F1670" s="121"/>
      <c r="G1670" s="121"/>
      <c r="H1670" s="121"/>
      <c r="I1670" s="121"/>
      <c r="J1670" s="121"/>
      <c r="K1670" s="121"/>
      <c r="L1670" s="121"/>
      <c r="O1670" s="207"/>
      <c r="P1670" s="207"/>
      <c r="Q1670" s="207"/>
    </row>
    <row r="1671" s="206" customFormat="1" spans="3:17">
      <c r="C1671" s="121"/>
      <c r="D1671" s="121"/>
      <c r="E1671" s="121"/>
      <c r="F1671" s="121"/>
      <c r="G1671" s="121"/>
      <c r="H1671" s="121"/>
      <c r="I1671" s="121"/>
      <c r="J1671" s="121"/>
      <c r="K1671" s="121"/>
      <c r="L1671" s="121"/>
      <c r="O1671" s="207"/>
      <c r="P1671" s="207"/>
      <c r="Q1671" s="207"/>
    </row>
    <row r="1672" s="206" customFormat="1" spans="3:17">
      <c r="C1672" s="121"/>
      <c r="D1672" s="121"/>
      <c r="E1672" s="121"/>
      <c r="F1672" s="121"/>
      <c r="G1672" s="121"/>
      <c r="H1672" s="121"/>
      <c r="I1672" s="121"/>
      <c r="J1672" s="121"/>
      <c r="K1672" s="121"/>
      <c r="L1672" s="121"/>
      <c r="O1672" s="207"/>
      <c r="P1672" s="207"/>
      <c r="Q1672" s="207"/>
    </row>
    <row r="1673" s="206" customFormat="1" spans="3:17">
      <c r="C1673" s="121"/>
      <c r="D1673" s="121"/>
      <c r="E1673" s="121"/>
      <c r="F1673" s="121"/>
      <c r="G1673" s="121"/>
      <c r="H1673" s="121"/>
      <c r="I1673" s="121"/>
      <c r="J1673" s="121"/>
      <c r="K1673" s="121"/>
      <c r="L1673" s="121"/>
      <c r="O1673" s="207"/>
      <c r="P1673" s="207"/>
      <c r="Q1673" s="207"/>
    </row>
    <row r="1674" s="206" customFormat="1" spans="3:17">
      <c r="C1674" s="121"/>
      <c r="D1674" s="121"/>
      <c r="E1674" s="121"/>
      <c r="F1674" s="121"/>
      <c r="G1674" s="121"/>
      <c r="H1674" s="121"/>
      <c r="I1674" s="121"/>
      <c r="J1674" s="121"/>
      <c r="K1674" s="121"/>
      <c r="L1674" s="121"/>
      <c r="O1674" s="207"/>
      <c r="P1674" s="207"/>
      <c r="Q1674" s="207"/>
    </row>
    <row r="1675" s="206" customFormat="1" spans="3:17">
      <c r="C1675" s="121"/>
      <c r="D1675" s="121"/>
      <c r="E1675" s="121"/>
      <c r="F1675" s="121"/>
      <c r="G1675" s="121"/>
      <c r="H1675" s="121"/>
      <c r="I1675" s="121"/>
      <c r="J1675" s="121"/>
      <c r="K1675" s="121"/>
      <c r="L1675" s="121"/>
      <c r="O1675" s="207"/>
      <c r="P1675" s="207"/>
      <c r="Q1675" s="207"/>
    </row>
    <row r="1676" s="206" customFormat="1" spans="3:17">
      <c r="C1676" s="121"/>
      <c r="D1676" s="121"/>
      <c r="E1676" s="121"/>
      <c r="F1676" s="121"/>
      <c r="G1676" s="121"/>
      <c r="H1676" s="121"/>
      <c r="I1676" s="121"/>
      <c r="J1676" s="121"/>
      <c r="K1676" s="121"/>
      <c r="L1676" s="121"/>
      <c r="O1676" s="207"/>
      <c r="P1676" s="207"/>
      <c r="Q1676" s="207"/>
    </row>
    <row r="1677" s="206" customFormat="1" spans="3:17">
      <c r="C1677" s="121"/>
      <c r="D1677" s="121"/>
      <c r="E1677" s="121"/>
      <c r="F1677" s="121"/>
      <c r="G1677" s="121"/>
      <c r="H1677" s="121"/>
      <c r="I1677" s="121"/>
      <c r="J1677" s="121"/>
      <c r="K1677" s="121"/>
      <c r="L1677" s="121"/>
      <c r="O1677" s="207"/>
      <c r="P1677" s="207"/>
      <c r="Q1677" s="207"/>
    </row>
    <row r="1678" s="206" customFormat="1" spans="3:17">
      <c r="C1678" s="121"/>
      <c r="D1678" s="121"/>
      <c r="E1678" s="121"/>
      <c r="F1678" s="121"/>
      <c r="G1678" s="121"/>
      <c r="H1678" s="121"/>
      <c r="I1678" s="121"/>
      <c r="J1678" s="121"/>
      <c r="K1678" s="121"/>
      <c r="L1678" s="121"/>
      <c r="O1678" s="207"/>
      <c r="P1678" s="207"/>
      <c r="Q1678" s="207"/>
    </row>
    <row r="1679" s="206" customFormat="1" spans="3:17">
      <c r="C1679" s="121"/>
      <c r="D1679" s="121"/>
      <c r="E1679" s="121"/>
      <c r="F1679" s="121"/>
      <c r="G1679" s="121"/>
      <c r="H1679" s="121"/>
      <c r="I1679" s="121"/>
      <c r="J1679" s="121"/>
      <c r="K1679" s="121"/>
      <c r="L1679" s="121"/>
      <c r="O1679" s="207"/>
      <c r="P1679" s="207"/>
      <c r="Q1679" s="207"/>
    </row>
    <row r="1680" s="206" customFormat="1" spans="3:17">
      <c r="C1680" s="121"/>
      <c r="D1680" s="121"/>
      <c r="E1680" s="121"/>
      <c r="F1680" s="121"/>
      <c r="G1680" s="121"/>
      <c r="H1680" s="121"/>
      <c r="I1680" s="121"/>
      <c r="J1680" s="121"/>
      <c r="K1680" s="121"/>
      <c r="L1680" s="121"/>
      <c r="O1680" s="207"/>
      <c r="P1680" s="207"/>
      <c r="Q1680" s="207"/>
    </row>
    <row r="1681" s="206" customFormat="1" spans="3:17">
      <c r="C1681" s="121"/>
      <c r="D1681" s="121"/>
      <c r="E1681" s="121"/>
      <c r="F1681" s="121"/>
      <c r="G1681" s="121"/>
      <c r="H1681" s="121"/>
      <c r="I1681" s="121"/>
      <c r="J1681" s="121"/>
      <c r="K1681" s="121"/>
      <c r="L1681" s="121"/>
      <c r="O1681" s="207"/>
      <c r="P1681" s="207"/>
      <c r="Q1681" s="207"/>
    </row>
    <row r="1682" s="206" customFormat="1" spans="3:17">
      <c r="C1682" s="121"/>
      <c r="D1682" s="121"/>
      <c r="E1682" s="121"/>
      <c r="F1682" s="121"/>
      <c r="G1682" s="121"/>
      <c r="H1682" s="121"/>
      <c r="I1682" s="121"/>
      <c r="J1682" s="121"/>
      <c r="K1682" s="121"/>
      <c r="L1682" s="121"/>
      <c r="O1682" s="207"/>
      <c r="P1682" s="207"/>
      <c r="Q1682" s="207"/>
    </row>
    <row r="1683" s="206" customFormat="1" spans="3:17">
      <c r="C1683" s="121"/>
      <c r="D1683" s="121"/>
      <c r="E1683" s="121"/>
      <c r="F1683" s="121"/>
      <c r="G1683" s="121"/>
      <c r="H1683" s="121"/>
      <c r="I1683" s="121"/>
      <c r="J1683" s="121"/>
      <c r="K1683" s="121"/>
      <c r="L1683" s="121"/>
      <c r="O1683" s="207"/>
      <c r="P1683" s="207"/>
      <c r="Q1683" s="207"/>
    </row>
    <row r="1684" s="206" customFormat="1" spans="3:17">
      <c r="C1684" s="121"/>
      <c r="D1684" s="121"/>
      <c r="E1684" s="121"/>
      <c r="F1684" s="121"/>
      <c r="G1684" s="121"/>
      <c r="H1684" s="121"/>
      <c r="I1684" s="121"/>
      <c r="J1684" s="121"/>
      <c r="K1684" s="121"/>
      <c r="L1684" s="121"/>
      <c r="O1684" s="207"/>
      <c r="P1684" s="207"/>
      <c r="Q1684" s="207"/>
    </row>
    <row r="1685" s="206" customFormat="1" spans="3:17">
      <c r="C1685" s="121"/>
      <c r="D1685" s="121"/>
      <c r="E1685" s="121"/>
      <c r="F1685" s="121"/>
      <c r="G1685" s="121"/>
      <c r="H1685" s="121"/>
      <c r="I1685" s="121"/>
      <c r="J1685" s="121"/>
      <c r="K1685" s="121"/>
      <c r="L1685" s="121"/>
      <c r="O1685" s="207"/>
      <c r="P1685" s="207"/>
      <c r="Q1685" s="207"/>
    </row>
    <row r="1686" s="206" customFormat="1" spans="3:17">
      <c r="C1686" s="121"/>
      <c r="D1686" s="121"/>
      <c r="E1686" s="121"/>
      <c r="F1686" s="121"/>
      <c r="G1686" s="121"/>
      <c r="H1686" s="121"/>
      <c r="I1686" s="121"/>
      <c r="J1686" s="121"/>
      <c r="K1686" s="121"/>
      <c r="L1686" s="121"/>
      <c r="O1686" s="207"/>
      <c r="P1686" s="207"/>
      <c r="Q1686" s="207"/>
    </row>
    <row r="1687" s="206" customFormat="1" spans="3:17">
      <c r="C1687" s="121"/>
      <c r="D1687" s="121"/>
      <c r="E1687" s="121"/>
      <c r="F1687" s="121"/>
      <c r="G1687" s="121"/>
      <c r="H1687" s="121"/>
      <c r="I1687" s="121"/>
      <c r="J1687" s="121"/>
      <c r="K1687" s="121"/>
      <c r="L1687" s="121"/>
      <c r="O1687" s="207"/>
      <c r="P1687" s="207"/>
      <c r="Q1687" s="207"/>
    </row>
    <row r="1688" s="206" customFormat="1" spans="3:17">
      <c r="C1688" s="121"/>
      <c r="D1688" s="121"/>
      <c r="E1688" s="121"/>
      <c r="F1688" s="121"/>
      <c r="G1688" s="121"/>
      <c r="H1688" s="121"/>
      <c r="I1688" s="121"/>
      <c r="J1688" s="121"/>
      <c r="K1688" s="121"/>
      <c r="L1688" s="121"/>
      <c r="O1688" s="207"/>
      <c r="P1688" s="207"/>
      <c r="Q1688" s="207"/>
    </row>
    <row r="1689" s="206" customFormat="1" spans="3:17">
      <c r="C1689" s="121"/>
      <c r="D1689" s="121"/>
      <c r="E1689" s="121"/>
      <c r="F1689" s="121"/>
      <c r="G1689" s="121"/>
      <c r="H1689" s="121"/>
      <c r="I1689" s="121"/>
      <c r="J1689" s="121"/>
      <c r="K1689" s="121"/>
      <c r="L1689" s="121"/>
      <c r="O1689" s="207"/>
      <c r="P1689" s="207"/>
      <c r="Q1689" s="207"/>
    </row>
    <row r="1690" s="206" customFormat="1" spans="3:17">
      <c r="C1690" s="121"/>
      <c r="D1690" s="121"/>
      <c r="E1690" s="121"/>
      <c r="F1690" s="121"/>
      <c r="G1690" s="121"/>
      <c r="H1690" s="121"/>
      <c r="I1690" s="121"/>
      <c r="J1690" s="121"/>
      <c r="K1690" s="121"/>
      <c r="L1690" s="121"/>
      <c r="O1690" s="207"/>
      <c r="P1690" s="207"/>
      <c r="Q1690" s="207"/>
    </row>
    <row r="1691" s="206" customFormat="1" spans="3:17">
      <c r="C1691" s="121"/>
      <c r="D1691" s="121"/>
      <c r="E1691" s="121"/>
      <c r="F1691" s="121"/>
      <c r="G1691" s="121"/>
      <c r="H1691" s="121"/>
      <c r="I1691" s="121"/>
      <c r="J1691" s="121"/>
      <c r="K1691" s="121"/>
      <c r="L1691" s="121"/>
      <c r="O1691" s="207"/>
      <c r="P1691" s="207"/>
      <c r="Q1691" s="207"/>
    </row>
    <row r="1692" s="206" customFormat="1" spans="3:17">
      <c r="C1692" s="121"/>
      <c r="D1692" s="121"/>
      <c r="E1692" s="121"/>
      <c r="F1692" s="121"/>
      <c r="G1692" s="121"/>
      <c r="H1692" s="121"/>
      <c r="I1692" s="121"/>
      <c r="J1692" s="121"/>
      <c r="K1692" s="121"/>
      <c r="L1692" s="121"/>
      <c r="O1692" s="207"/>
      <c r="P1692" s="207"/>
      <c r="Q1692" s="207"/>
    </row>
    <row r="1693" s="206" customFormat="1" spans="3:17">
      <c r="C1693" s="121"/>
      <c r="D1693" s="121"/>
      <c r="E1693" s="121"/>
      <c r="F1693" s="121"/>
      <c r="G1693" s="121"/>
      <c r="H1693" s="121"/>
      <c r="I1693" s="121"/>
      <c r="J1693" s="121"/>
      <c r="K1693" s="121"/>
      <c r="L1693" s="121"/>
      <c r="O1693" s="207"/>
      <c r="P1693" s="207"/>
      <c r="Q1693" s="207"/>
    </row>
    <row r="1694" s="206" customFormat="1" spans="3:17">
      <c r="C1694" s="121"/>
      <c r="D1694" s="121"/>
      <c r="E1694" s="121"/>
      <c r="F1694" s="121"/>
      <c r="G1694" s="121"/>
      <c r="H1694" s="121"/>
      <c r="I1694" s="121"/>
      <c r="J1694" s="121"/>
      <c r="K1694" s="121"/>
      <c r="L1694" s="121"/>
      <c r="O1694" s="207"/>
      <c r="P1694" s="207"/>
      <c r="Q1694" s="207"/>
    </row>
    <row r="1695" s="206" customFormat="1" spans="3:17">
      <c r="C1695" s="121"/>
      <c r="D1695" s="121"/>
      <c r="E1695" s="121"/>
      <c r="F1695" s="121"/>
      <c r="G1695" s="121"/>
      <c r="H1695" s="121"/>
      <c r="I1695" s="121"/>
      <c r="J1695" s="121"/>
      <c r="K1695" s="121"/>
      <c r="L1695" s="121"/>
      <c r="O1695" s="207"/>
      <c r="P1695" s="207"/>
      <c r="Q1695" s="207"/>
    </row>
    <row r="1696" s="206" customFormat="1" spans="3:17">
      <c r="C1696" s="121"/>
      <c r="D1696" s="121"/>
      <c r="E1696" s="121"/>
      <c r="F1696" s="121"/>
      <c r="G1696" s="121"/>
      <c r="H1696" s="121"/>
      <c r="I1696" s="121"/>
      <c r="J1696" s="121"/>
      <c r="K1696" s="121"/>
      <c r="L1696" s="121"/>
      <c r="O1696" s="207"/>
      <c r="P1696" s="207"/>
      <c r="Q1696" s="207"/>
    </row>
    <row r="1697" s="206" customFormat="1" spans="3:17">
      <c r="C1697" s="121"/>
      <c r="D1697" s="121"/>
      <c r="E1697" s="121"/>
      <c r="F1697" s="121"/>
      <c r="G1697" s="121"/>
      <c r="H1697" s="121"/>
      <c r="I1697" s="121"/>
      <c r="J1697" s="121"/>
      <c r="K1697" s="121"/>
      <c r="L1697" s="121"/>
      <c r="O1697" s="207"/>
      <c r="P1697" s="207"/>
      <c r="Q1697" s="207"/>
    </row>
    <row r="1698" s="206" customFormat="1" spans="3:17">
      <c r="C1698" s="121"/>
      <c r="D1698" s="121"/>
      <c r="E1698" s="121"/>
      <c r="F1698" s="121"/>
      <c r="G1698" s="121"/>
      <c r="H1698" s="121"/>
      <c r="I1698" s="121"/>
      <c r="J1698" s="121"/>
      <c r="K1698" s="121"/>
      <c r="L1698" s="121"/>
      <c r="O1698" s="207"/>
      <c r="P1698" s="207"/>
      <c r="Q1698" s="207"/>
    </row>
    <row r="1699" s="206" customFormat="1" spans="3:17">
      <c r="C1699" s="121"/>
      <c r="D1699" s="121"/>
      <c r="E1699" s="121"/>
      <c r="F1699" s="121"/>
      <c r="G1699" s="121"/>
      <c r="H1699" s="121"/>
      <c r="I1699" s="121"/>
      <c r="J1699" s="121"/>
      <c r="K1699" s="121"/>
      <c r="L1699" s="121"/>
      <c r="O1699" s="207"/>
      <c r="P1699" s="207"/>
      <c r="Q1699" s="207"/>
    </row>
    <row r="1700" s="206" customFormat="1" spans="3:17">
      <c r="C1700" s="121"/>
      <c r="D1700" s="121"/>
      <c r="E1700" s="121"/>
      <c r="F1700" s="121"/>
      <c r="G1700" s="121"/>
      <c r="H1700" s="121"/>
      <c r="I1700" s="121"/>
      <c r="J1700" s="121"/>
      <c r="K1700" s="121"/>
      <c r="L1700" s="121"/>
      <c r="O1700" s="207"/>
      <c r="P1700" s="207"/>
      <c r="Q1700" s="207"/>
    </row>
    <row r="1701" s="206" customFormat="1" spans="3:17">
      <c r="C1701" s="121"/>
      <c r="D1701" s="121"/>
      <c r="E1701" s="121"/>
      <c r="F1701" s="121"/>
      <c r="G1701" s="121"/>
      <c r="H1701" s="121"/>
      <c r="I1701" s="121"/>
      <c r="J1701" s="121"/>
      <c r="K1701" s="121"/>
      <c r="L1701" s="121"/>
      <c r="O1701" s="207"/>
      <c r="P1701" s="207"/>
      <c r="Q1701" s="207"/>
    </row>
    <row r="1702" s="206" customFormat="1" spans="3:17">
      <c r="C1702" s="121"/>
      <c r="D1702" s="121"/>
      <c r="E1702" s="121"/>
      <c r="F1702" s="121"/>
      <c r="G1702" s="121"/>
      <c r="H1702" s="121"/>
      <c r="I1702" s="121"/>
      <c r="J1702" s="121"/>
      <c r="K1702" s="121"/>
      <c r="L1702" s="121"/>
      <c r="O1702" s="207"/>
      <c r="P1702" s="207"/>
      <c r="Q1702" s="207"/>
    </row>
    <row r="1703" s="206" customFormat="1" spans="3:17">
      <c r="C1703" s="121"/>
      <c r="D1703" s="121"/>
      <c r="E1703" s="121"/>
      <c r="F1703" s="121"/>
      <c r="G1703" s="121"/>
      <c r="H1703" s="121"/>
      <c r="I1703" s="121"/>
      <c r="J1703" s="121"/>
      <c r="K1703" s="121"/>
      <c r="L1703" s="121"/>
      <c r="O1703" s="207"/>
      <c r="P1703" s="207"/>
      <c r="Q1703" s="207"/>
    </row>
    <row r="1704" s="206" customFormat="1" spans="3:17">
      <c r="C1704" s="121"/>
      <c r="D1704" s="121"/>
      <c r="E1704" s="121"/>
      <c r="F1704" s="121"/>
      <c r="G1704" s="121"/>
      <c r="H1704" s="121"/>
      <c r="I1704" s="121"/>
      <c r="J1704" s="121"/>
      <c r="K1704" s="121"/>
      <c r="L1704" s="121"/>
      <c r="O1704" s="207"/>
      <c r="P1704" s="207"/>
      <c r="Q1704" s="207"/>
    </row>
    <row r="1705" s="206" customFormat="1" spans="3:17">
      <c r="C1705" s="121"/>
      <c r="D1705" s="121"/>
      <c r="E1705" s="121"/>
      <c r="F1705" s="121"/>
      <c r="G1705" s="121"/>
      <c r="H1705" s="121"/>
      <c r="I1705" s="121"/>
      <c r="J1705" s="121"/>
      <c r="K1705" s="121"/>
      <c r="L1705" s="121"/>
      <c r="O1705" s="207"/>
      <c r="P1705" s="207"/>
      <c r="Q1705" s="207"/>
    </row>
    <row r="1706" s="206" customFormat="1" spans="3:17">
      <c r="C1706" s="121"/>
      <c r="D1706" s="121"/>
      <c r="E1706" s="121"/>
      <c r="F1706" s="121"/>
      <c r="G1706" s="121"/>
      <c r="H1706" s="121"/>
      <c r="I1706" s="121"/>
      <c r="J1706" s="121"/>
      <c r="K1706" s="121"/>
      <c r="L1706" s="121"/>
      <c r="O1706" s="207"/>
      <c r="P1706" s="207"/>
      <c r="Q1706" s="207"/>
    </row>
    <row r="1707" s="206" customFormat="1" spans="3:17">
      <c r="C1707" s="121"/>
      <c r="D1707" s="121"/>
      <c r="E1707" s="121"/>
      <c r="F1707" s="121"/>
      <c r="G1707" s="121"/>
      <c r="H1707" s="121"/>
      <c r="I1707" s="121"/>
      <c r="J1707" s="121"/>
      <c r="K1707" s="121"/>
      <c r="L1707" s="121"/>
      <c r="O1707" s="207"/>
      <c r="P1707" s="207"/>
      <c r="Q1707" s="207"/>
    </row>
    <row r="1708" s="206" customFormat="1" spans="3:17">
      <c r="C1708" s="121"/>
      <c r="D1708" s="121"/>
      <c r="E1708" s="121"/>
      <c r="F1708" s="121"/>
      <c r="G1708" s="121"/>
      <c r="H1708" s="121"/>
      <c r="I1708" s="121"/>
      <c r="J1708" s="121"/>
      <c r="K1708" s="121"/>
      <c r="L1708" s="121"/>
      <c r="O1708" s="207"/>
      <c r="P1708" s="207"/>
      <c r="Q1708" s="207"/>
    </row>
    <row r="1709" s="206" customFormat="1" spans="3:17">
      <c r="C1709" s="121"/>
      <c r="D1709" s="121"/>
      <c r="E1709" s="121"/>
      <c r="F1709" s="121"/>
      <c r="G1709" s="121"/>
      <c r="H1709" s="121"/>
      <c r="I1709" s="121"/>
      <c r="J1709" s="121"/>
      <c r="K1709" s="121"/>
      <c r="L1709" s="121"/>
      <c r="O1709" s="207"/>
      <c r="P1709" s="207"/>
      <c r="Q1709" s="207"/>
    </row>
    <row r="1710" s="206" customFormat="1" spans="3:17">
      <c r="C1710" s="121"/>
      <c r="D1710" s="121"/>
      <c r="E1710" s="121"/>
      <c r="F1710" s="121"/>
      <c r="G1710" s="121"/>
      <c r="H1710" s="121"/>
      <c r="I1710" s="121"/>
      <c r="J1710" s="121"/>
      <c r="K1710" s="121"/>
      <c r="L1710" s="121"/>
      <c r="O1710" s="207"/>
      <c r="P1710" s="207"/>
      <c r="Q1710" s="207"/>
    </row>
    <row r="1711" s="206" customFormat="1" spans="3:17">
      <c r="C1711" s="121"/>
      <c r="D1711" s="121"/>
      <c r="E1711" s="121"/>
      <c r="F1711" s="121"/>
      <c r="G1711" s="121"/>
      <c r="H1711" s="121"/>
      <c r="I1711" s="121"/>
      <c r="J1711" s="121"/>
      <c r="K1711" s="121"/>
      <c r="L1711" s="121"/>
      <c r="O1711" s="207"/>
      <c r="P1711" s="207"/>
      <c r="Q1711" s="207"/>
    </row>
    <row r="1712" s="206" customFormat="1" spans="3:17">
      <c r="C1712" s="121"/>
      <c r="D1712" s="121"/>
      <c r="E1712" s="121"/>
      <c r="F1712" s="121"/>
      <c r="G1712" s="121"/>
      <c r="H1712" s="121"/>
      <c r="I1712" s="121"/>
      <c r="J1712" s="121"/>
      <c r="K1712" s="121"/>
      <c r="L1712" s="121"/>
      <c r="O1712" s="207"/>
      <c r="P1712" s="207"/>
      <c r="Q1712" s="207"/>
    </row>
    <row r="1713" s="206" customFormat="1" spans="3:17">
      <c r="C1713" s="121"/>
      <c r="D1713" s="121"/>
      <c r="E1713" s="121"/>
      <c r="F1713" s="121"/>
      <c r="G1713" s="121"/>
      <c r="H1713" s="121"/>
      <c r="I1713" s="121"/>
      <c r="J1713" s="121"/>
      <c r="K1713" s="121"/>
      <c r="L1713" s="121"/>
      <c r="O1713" s="207"/>
      <c r="P1713" s="207"/>
      <c r="Q1713" s="207"/>
    </row>
    <row r="1714" s="206" customFormat="1" spans="3:17">
      <c r="C1714" s="121"/>
      <c r="D1714" s="121"/>
      <c r="E1714" s="121"/>
      <c r="F1714" s="121"/>
      <c r="G1714" s="121"/>
      <c r="H1714" s="121"/>
      <c r="I1714" s="121"/>
      <c r="J1714" s="121"/>
      <c r="K1714" s="121"/>
      <c r="L1714" s="121"/>
      <c r="O1714" s="207"/>
      <c r="P1714" s="207"/>
      <c r="Q1714" s="207"/>
    </row>
    <row r="1715" s="206" customFormat="1" spans="3:17">
      <c r="C1715" s="121"/>
      <c r="D1715" s="121"/>
      <c r="E1715" s="121"/>
      <c r="F1715" s="121"/>
      <c r="G1715" s="121"/>
      <c r="H1715" s="121"/>
      <c r="I1715" s="121"/>
      <c r="J1715" s="121"/>
      <c r="K1715" s="121"/>
      <c r="L1715" s="121"/>
      <c r="O1715" s="207"/>
      <c r="P1715" s="207"/>
      <c r="Q1715" s="207"/>
    </row>
    <row r="1716" s="206" customFormat="1" spans="3:17">
      <c r="C1716" s="121"/>
      <c r="D1716" s="121"/>
      <c r="E1716" s="121"/>
      <c r="F1716" s="121"/>
      <c r="G1716" s="121"/>
      <c r="H1716" s="121"/>
      <c r="I1716" s="121"/>
      <c r="J1716" s="121"/>
      <c r="K1716" s="121"/>
      <c r="L1716" s="121"/>
      <c r="O1716" s="207"/>
      <c r="P1716" s="207"/>
      <c r="Q1716" s="207"/>
    </row>
    <row r="1717" s="206" customFormat="1" spans="3:17">
      <c r="C1717" s="121"/>
      <c r="D1717" s="121"/>
      <c r="E1717" s="121"/>
      <c r="F1717" s="121"/>
      <c r="G1717" s="121"/>
      <c r="H1717" s="121"/>
      <c r="I1717" s="121"/>
      <c r="J1717" s="121"/>
      <c r="K1717" s="121"/>
      <c r="L1717" s="121"/>
      <c r="O1717" s="207"/>
      <c r="P1717" s="207"/>
      <c r="Q1717" s="207"/>
    </row>
    <row r="1718" s="206" customFormat="1" spans="3:17">
      <c r="C1718" s="121"/>
      <c r="D1718" s="121"/>
      <c r="E1718" s="121"/>
      <c r="F1718" s="121"/>
      <c r="G1718" s="121"/>
      <c r="H1718" s="121"/>
      <c r="I1718" s="121"/>
      <c r="J1718" s="121"/>
      <c r="K1718" s="121"/>
      <c r="L1718" s="121"/>
      <c r="O1718" s="207"/>
      <c r="P1718" s="207"/>
      <c r="Q1718" s="207"/>
    </row>
    <row r="1719" s="206" customFormat="1" spans="3:17">
      <c r="C1719" s="121"/>
      <c r="D1719" s="121"/>
      <c r="E1719" s="121"/>
      <c r="F1719" s="121"/>
      <c r="G1719" s="121"/>
      <c r="H1719" s="121"/>
      <c r="I1719" s="121"/>
      <c r="J1719" s="121"/>
      <c r="K1719" s="121"/>
      <c r="L1719" s="121"/>
      <c r="O1719" s="207"/>
      <c r="P1719" s="207"/>
      <c r="Q1719" s="207"/>
    </row>
    <row r="1720" s="206" customFormat="1" spans="3:17">
      <c r="C1720" s="121"/>
      <c r="D1720" s="121"/>
      <c r="E1720" s="121"/>
      <c r="F1720" s="121"/>
      <c r="G1720" s="121"/>
      <c r="H1720" s="121"/>
      <c r="I1720" s="121"/>
      <c r="J1720" s="121"/>
      <c r="K1720" s="121"/>
      <c r="L1720" s="121"/>
      <c r="O1720" s="207"/>
      <c r="P1720" s="207"/>
      <c r="Q1720" s="207"/>
    </row>
    <row r="1721" s="206" customFormat="1" spans="3:17">
      <c r="C1721" s="121"/>
      <c r="D1721" s="121"/>
      <c r="E1721" s="121"/>
      <c r="F1721" s="121"/>
      <c r="G1721" s="121"/>
      <c r="H1721" s="121"/>
      <c r="I1721" s="121"/>
      <c r="J1721" s="121"/>
      <c r="K1721" s="121"/>
      <c r="L1721" s="121"/>
      <c r="O1721" s="207"/>
      <c r="P1721" s="207"/>
      <c r="Q1721" s="207"/>
    </row>
    <row r="1722" s="206" customFormat="1" spans="3:17">
      <c r="C1722" s="121"/>
      <c r="D1722" s="121"/>
      <c r="E1722" s="121"/>
      <c r="F1722" s="121"/>
      <c r="G1722" s="121"/>
      <c r="H1722" s="121"/>
      <c r="I1722" s="121"/>
      <c r="J1722" s="121"/>
      <c r="K1722" s="121"/>
      <c r="L1722" s="121"/>
      <c r="O1722" s="207"/>
      <c r="P1722" s="207"/>
      <c r="Q1722" s="207"/>
    </row>
    <row r="1723" s="206" customFormat="1" spans="3:17">
      <c r="C1723" s="121"/>
      <c r="D1723" s="121"/>
      <c r="E1723" s="121"/>
      <c r="F1723" s="121"/>
      <c r="G1723" s="121"/>
      <c r="H1723" s="121"/>
      <c r="I1723" s="121"/>
      <c r="J1723" s="121"/>
      <c r="K1723" s="121"/>
      <c r="L1723" s="121"/>
      <c r="O1723" s="207"/>
      <c r="P1723" s="207"/>
      <c r="Q1723" s="207"/>
    </row>
    <row r="1724" s="206" customFormat="1" spans="3:17">
      <c r="C1724" s="121"/>
      <c r="D1724" s="121"/>
      <c r="E1724" s="121"/>
      <c r="F1724" s="121"/>
      <c r="G1724" s="121"/>
      <c r="H1724" s="121"/>
      <c r="I1724" s="121"/>
      <c r="J1724" s="121"/>
      <c r="K1724" s="121"/>
      <c r="L1724" s="121"/>
      <c r="O1724" s="207"/>
      <c r="P1724" s="207"/>
      <c r="Q1724" s="207"/>
    </row>
    <row r="1725" s="206" customFormat="1" spans="3:17">
      <c r="C1725" s="121"/>
      <c r="D1725" s="121"/>
      <c r="E1725" s="121"/>
      <c r="F1725" s="121"/>
      <c r="G1725" s="121"/>
      <c r="H1725" s="121"/>
      <c r="I1725" s="121"/>
      <c r="J1725" s="121"/>
      <c r="K1725" s="121"/>
      <c r="L1725" s="121"/>
      <c r="O1725" s="207"/>
      <c r="P1725" s="207"/>
      <c r="Q1725" s="207"/>
    </row>
    <row r="1726" s="206" customFormat="1" spans="3:17">
      <c r="C1726" s="121"/>
      <c r="D1726" s="121"/>
      <c r="E1726" s="121"/>
      <c r="F1726" s="121"/>
      <c r="G1726" s="121"/>
      <c r="H1726" s="121"/>
      <c r="I1726" s="121"/>
      <c r="J1726" s="121"/>
      <c r="K1726" s="121"/>
      <c r="L1726" s="121"/>
      <c r="O1726" s="207"/>
      <c r="P1726" s="207"/>
      <c r="Q1726" s="207"/>
    </row>
    <row r="1727" s="206" customFormat="1" spans="3:17">
      <c r="C1727" s="121"/>
      <c r="D1727" s="121"/>
      <c r="E1727" s="121"/>
      <c r="F1727" s="121"/>
      <c r="G1727" s="121"/>
      <c r="H1727" s="121"/>
      <c r="I1727" s="121"/>
      <c r="J1727" s="121"/>
      <c r="K1727" s="121"/>
      <c r="L1727" s="121"/>
      <c r="O1727" s="207"/>
      <c r="P1727" s="207"/>
      <c r="Q1727" s="207"/>
    </row>
    <row r="1728" s="206" customFormat="1" spans="3:17">
      <c r="C1728" s="121"/>
      <c r="D1728" s="121"/>
      <c r="E1728" s="121"/>
      <c r="F1728" s="121"/>
      <c r="G1728" s="121"/>
      <c r="H1728" s="121"/>
      <c r="I1728" s="121"/>
      <c r="J1728" s="121"/>
      <c r="K1728" s="121"/>
      <c r="L1728" s="121"/>
      <c r="O1728" s="207"/>
      <c r="P1728" s="207"/>
      <c r="Q1728" s="207"/>
    </row>
    <row r="1729" s="206" customFormat="1" spans="3:17">
      <c r="C1729" s="121"/>
      <c r="D1729" s="121"/>
      <c r="E1729" s="121"/>
      <c r="F1729" s="121"/>
      <c r="G1729" s="121"/>
      <c r="H1729" s="121"/>
      <c r="I1729" s="121"/>
      <c r="J1729" s="121"/>
      <c r="K1729" s="121"/>
      <c r="L1729" s="121"/>
      <c r="O1729" s="207"/>
      <c r="P1729" s="207"/>
      <c r="Q1729" s="207"/>
    </row>
    <row r="1730" s="206" customFormat="1" spans="3:17">
      <c r="C1730" s="121"/>
      <c r="D1730" s="121"/>
      <c r="E1730" s="121"/>
      <c r="F1730" s="121"/>
      <c r="G1730" s="121"/>
      <c r="H1730" s="121"/>
      <c r="I1730" s="121"/>
      <c r="J1730" s="121"/>
      <c r="K1730" s="121"/>
      <c r="L1730" s="121"/>
      <c r="O1730" s="207"/>
      <c r="P1730" s="207"/>
      <c r="Q1730" s="207"/>
    </row>
    <row r="1731" s="206" customFormat="1" spans="3:17">
      <c r="C1731" s="121"/>
      <c r="D1731" s="121"/>
      <c r="E1731" s="121"/>
      <c r="F1731" s="121"/>
      <c r="G1731" s="121"/>
      <c r="H1731" s="121"/>
      <c r="I1731" s="121"/>
      <c r="J1731" s="121"/>
      <c r="K1731" s="121"/>
      <c r="L1731" s="121"/>
      <c r="O1731" s="207"/>
      <c r="P1731" s="207"/>
      <c r="Q1731" s="207"/>
    </row>
    <row r="1732" s="206" customFormat="1" spans="3:17">
      <c r="C1732" s="121"/>
      <c r="D1732" s="121"/>
      <c r="E1732" s="121"/>
      <c r="F1732" s="121"/>
      <c r="G1732" s="121"/>
      <c r="H1732" s="121"/>
      <c r="I1732" s="121"/>
      <c r="J1732" s="121"/>
      <c r="K1732" s="121"/>
      <c r="L1732" s="121"/>
      <c r="O1732" s="207"/>
      <c r="P1732" s="207"/>
      <c r="Q1732" s="207"/>
    </row>
    <row r="1733" s="206" customFormat="1" spans="3:17">
      <c r="C1733" s="121"/>
      <c r="D1733" s="121"/>
      <c r="E1733" s="121"/>
      <c r="F1733" s="121"/>
      <c r="G1733" s="121"/>
      <c r="H1733" s="121"/>
      <c r="I1733" s="121"/>
      <c r="J1733" s="121"/>
      <c r="K1733" s="121"/>
      <c r="L1733" s="121"/>
      <c r="O1733" s="207"/>
      <c r="P1733" s="207"/>
      <c r="Q1733" s="207"/>
    </row>
    <row r="1734" s="206" customFormat="1" spans="3:17">
      <c r="C1734" s="121"/>
      <c r="D1734" s="121"/>
      <c r="E1734" s="121"/>
      <c r="F1734" s="121"/>
      <c r="G1734" s="121"/>
      <c r="H1734" s="121"/>
      <c r="I1734" s="121"/>
      <c r="J1734" s="121"/>
      <c r="K1734" s="121"/>
      <c r="L1734" s="121"/>
      <c r="O1734" s="207"/>
      <c r="P1734" s="207"/>
      <c r="Q1734" s="207"/>
    </row>
    <row r="1735" s="206" customFormat="1" spans="3:17">
      <c r="C1735" s="121"/>
      <c r="D1735" s="121"/>
      <c r="E1735" s="121"/>
      <c r="F1735" s="121"/>
      <c r="G1735" s="121"/>
      <c r="H1735" s="121"/>
      <c r="I1735" s="121"/>
      <c r="J1735" s="121"/>
      <c r="K1735" s="121"/>
      <c r="L1735" s="121"/>
      <c r="O1735" s="207"/>
      <c r="P1735" s="207"/>
      <c r="Q1735" s="207"/>
    </row>
    <row r="1736" s="206" customFormat="1" spans="3:17">
      <c r="C1736" s="121"/>
      <c r="D1736" s="121"/>
      <c r="E1736" s="121"/>
      <c r="F1736" s="121"/>
      <c r="G1736" s="121"/>
      <c r="H1736" s="121"/>
      <c r="I1736" s="121"/>
      <c r="J1736" s="121"/>
      <c r="K1736" s="121"/>
      <c r="L1736" s="121"/>
      <c r="O1736" s="207"/>
      <c r="P1736" s="207"/>
      <c r="Q1736" s="207"/>
    </row>
    <row r="1737" s="206" customFormat="1" spans="3:17">
      <c r="C1737" s="121"/>
      <c r="D1737" s="121"/>
      <c r="E1737" s="121"/>
      <c r="F1737" s="121"/>
      <c r="G1737" s="121"/>
      <c r="H1737" s="121"/>
      <c r="I1737" s="121"/>
      <c r="J1737" s="121"/>
      <c r="K1737" s="121"/>
      <c r="L1737" s="121"/>
      <c r="O1737" s="207"/>
      <c r="P1737" s="207"/>
      <c r="Q1737" s="207"/>
    </row>
    <row r="1738" s="206" customFormat="1" spans="3:17">
      <c r="C1738" s="121"/>
      <c r="D1738" s="121"/>
      <c r="E1738" s="121"/>
      <c r="F1738" s="121"/>
      <c r="G1738" s="121"/>
      <c r="H1738" s="121"/>
      <c r="I1738" s="121"/>
      <c r="J1738" s="121"/>
      <c r="K1738" s="121"/>
      <c r="L1738" s="121"/>
      <c r="O1738" s="207"/>
      <c r="P1738" s="207"/>
      <c r="Q1738" s="207"/>
    </row>
    <row r="1739" s="206" customFormat="1" spans="3:17">
      <c r="C1739" s="121"/>
      <c r="D1739" s="121"/>
      <c r="E1739" s="121"/>
      <c r="F1739" s="121"/>
      <c r="G1739" s="121"/>
      <c r="H1739" s="121"/>
      <c r="I1739" s="121"/>
      <c r="J1739" s="121"/>
      <c r="K1739" s="121"/>
      <c r="L1739" s="121"/>
      <c r="O1739" s="207"/>
      <c r="P1739" s="207"/>
      <c r="Q1739" s="207"/>
    </row>
    <row r="1740" s="206" customFormat="1" spans="3:17">
      <c r="C1740" s="121"/>
      <c r="D1740" s="121"/>
      <c r="E1740" s="121"/>
      <c r="F1740" s="121"/>
      <c r="G1740" s="121"/>
      <c r="H1740" s="121"/>
      <c r="I1740" s="121"/>
      <c r="J1740" s="121"/>
      <c r="K1740" s="121"/>
      <c r="L1740" s="121"/>
      <c r="O1740" s="207"/>
      <c r="P1740" s="207"/>
      <c r="Q1740" s="207"/>
    </row>
    <row r="1741" s="206" customFormat="1" spans="3:17">
      <c r="C1741" s="121"/>
      <c r="D1741" s="121"/>
      <c r="E1741" s="121"/>
      <c r="F1741" s="121"/>
      <c r="G1741" s="121"/>
      <c r="H1741" s="121"/>
      <c r="I1741" s="121"/>
      <c r="J1741" s="121"/>
      <c r="K1741" s="121"/>
      <c r="L1741" s="121"/>
      <c r="O1741" s="207"/>
      <c r="P1741" s="207"/>
      <c r="Q1741" s="207"/>
    </row>
    <row r="1742" s="206" customFormat="1" spans="3:17">
      <c r="C1742" s="121"/>
      <c r="D1742" s="121"/>
      <c r="E1742" s="121"/>
      <c r="F1742" s="121"/>
      <c r="G1742" s="121"/>
      <c r="H1742" s="121"/>
      <c r="I1742" s="121"/>
      <c r="J1742" s="121"/>
      <c r="K1742" s="121"/>
      <c r="L1742" s="121"/>
      <c r="O1742" s="207"/>
      <c r="P1742" s="207"/>
      <c r="Q1742" s="207"/>
    </row>
    <row r="1743" s="206" customFormat="1" spans="3:17">
      <c r="C1743" s="121"/>
      <c r="D1743" s="121"/>
      <c r="E1743" s="121"/>
      <c r="F1743" s="121"/>
      <c r="G1743" s="121"/>
      <c r="H1743" s="121"/>
      <c r="I1743" s="121"/>
      <c r="J1743" s="121"/>
      <c r="K1743" s="121"/>
      <c r="L1743" s="121"/>
      <c r="O1743" s="207"/>
      <c r="P1743" s="207"/>
      <c r="Q1743" s="207"/>
    </row>
    <row r="1744" s="206" customFormat="1" spans="3:17">
      <c r="C1744" s="121"/>
      <c r="D1744" s="121"/>
      <c r="E1744" s="121"/>
      <c r="F1744" s="121"/>
      <c r="G1744" s="121"/>
      <c r="H1744" s="121"/>
      <c r="I1744" s="121"/>
      <c r="J1744" s="121"/>
      <c r="K1744" s="121"/>
      <c r="L1744" s="121"/>
      <c r="O1744" s="207"/>
      <c r="P1744" s="207"/>
      <c r="Q1744" s="207"/>
    </row>
    <row r="1745" s="206" customFormat="1" spans="3:17">
      <c r="C1745" s="121"/>
      <c r="D1745" s="121"/>
      <c r="E1745" s="121"/>
      <c r="F1745" s="121"/>
      <c r="G1745" s="121"/>
      <c r="H1745" s="121"/>
      <c r="I1745" s="121"/>
      <c r="J1745" s="121"/>
      <c r="K1745" s="121"/>
      <c r="L1745" s="121"/>
      <c r="O1745" s="207"/>
      <c r="P1745" s="207"/>
      <c r="Q1745" s="207"/>
    </row>
    <row r="1746" s="206" customFormat="1" spans="3:17">
      <c r="C1746" s="121"/>
      <c r="D1746" s="121"/>
      <c r="E1746" s="121"/>
      <c r="F1746" s="121"/>
      <c r="G1746" s="121"/>
      <c r="H1746" s="121"/>
      <c r="I1746" s="121"/>
      <c r="J1746" s="121"/>
      <c r="K1746" s="121"/>
      <c r="L1746" s="121"/>
      <c r="O1746" s="207"/>
      <c r="P1746" s="207"/>
      <c r="Q1746" s="207"/>
    </row>
    <row r="1747" s="206" customFormat="1" spans="3:17">
      <c r="C1747" s="121"/>
      <c r="D1747" s="121"/>
      <c r="E1747" s="121"/>
      <c r="F1747" s="121"/>
      <c r="G1747" s="121"/>
      <c r="H1747" s="121"/>
      <c r="I1747" s="121"/>
      <c r="J1747" s="121"/>
      <c r="K1747" s="121"/>
      <c r="L1747" s="121"/>
      <c r="O1747" s="207"/>
      <c r="P1747" s="207"/>
      <c r="Q1747" s="207"/>
    </row>
    <row r="1748" s="206" customFormat="1" spans="3:17">
      <c r="C1748" s="121"/>
      <c r="D1748" s="121"/>
      <c r="E1748" s="121"/>
      <c r="F1748" s="121"/>
      <c r="G1748" s="121"/>
      <c r="H1748" s="121"/>
      <c r="I1748" s="121"/>
      <c r="J1748" s="121"/>
      <c r="K1748" s="121"/>
      <c r="L1748" s="121"/>
      <c r="O1748" s="207"/>
      <c r="P1748" s="207"/>
      <c r="Q1748" s="207"/>
    </row>
    <row r="1749" s="206" customFormat="1" spans="3:17">
      <c r="C1749" s="121"/>
      <c r="D1749" s="121"/>
      <c r="E1749" s="121"/>
      <c r="F1749" s="121"/>
      <c r="G1749" s="121"/>
      <c r="H1749" s="121"/>
      <c r="I1749" s="121"/>
      <c r="J1749" s="121"/>
      <c r="K1749" s="121"/>
      <c r="L1749" s="121"/>
      <c r="O1749" s="207"/>
      <c r="P1749" s="207"/>
      <c r="Q1749" s="207"/>
    </row>
    <row r="1750" s="206" customFormat="1" spans="3:17">
      <c r="C1750" s="121"/>
      <c r="D1750" s="121"/>
      <c r="E1750" s="121"/>
      <c r="F1750" s="121"/>
      <c r="G1750" s="121"/>
      <c r="H1750" s="121"/>
      <c r="I1750" s="121"/>
      <c r="J1750" s="121"/>
      <c r="K1750" s="121"/>
      <c r="L1750" s="121"/>
      <c r="O1750" s="207"/>
      <c r="P1750" s="207"/>
      <c r="Q1750" s="207"/>
    </row>
    <row r="1751" s="206" customFormat="1" spans="3:17">
      <c r="C1751" s="121"/>
      <c r="D1751" s="121"/>
      <c r="E1751" s="121"/>
      <c r="F1751" s="121"/>
      <c r="G1751" s="121"/>
      <c r="H1751" s="121"/>
      <c r="I1751" s="121"/>
      <c r="J1751" s="121"/>
      <c r="K1751" s="121"/>
      <c r="L1751" s="121"/>
      <c r="O1751" s="207"/>
      <c r="P1751" s="207"/>
      <c r="Q1751" s="207"/>
    </row>
    <row r="1752" s="206" customFormat="1" spans="3:17">
      <c r="C1752" s="121"/>
      <c r="D1752" s="121"/>
      <c r="E1752" s="121"/>
      <c r="F1752" s="121"/>
      <c r="G1752" s="121"/>
      <c r="H1752" s="121"/>
      <c r="I1752" s="121"/>
      <c r="J1752" s="121"/>
      <c r="K1752" s="121"/>
      <c r="L1752" s="121"/>
      <c r="O1752" s="207"/>
      <c r="P1752" s="207"/>
      <c r="Q1752" s="207"/>
    </row>
    <row r="1753" s="206" customFormat="1" spans="3:17">
      <c r="C1753" s="121"/>
      <c r="D1753" s="121"/>
      <c r="E1753" s="121"/>
      <c r="F1753" s="121"/>
      <c r="G1753" s="121"/>
      <c r="H1753" s="121"/>
      <c r="I1753" s="121"/>
      <c r="J1753" s="121"/>
      <c r="K1753" s="121"/>
      <c r="L1753" s="121"/>
      <c r="O1753" s="207"/>
      <c r="P1753" s="207"/>
      <c r="Q1753" s="207"/>
    </row>
    <row r="1754" s="206" customFormat="1" spans="3:17">
      <c r="C1754" s="121"/>
      <c r="D1754" s="121"/>
      <c r="E1754" s="121"/>
      <c r="F1754" s="121"/>
      <c r="G1754" s="121"/>
      <c r="H1754" s="121"/>
      <c r="I1754" s="121"/>
      <c r="J1754" s="121"/>
      <c r="K1754" s="121"/>
      <c r="L1754" s="121"/>
      <c r="O1754" s="207"/>
      <c r="P1754" s="207"/>
      <c r="Q1754" s="207"/>
    </row>
    <row r="1755" s="206" customFormat="1" spans="3:17">
      <c r="C1755" s="121"/>
      <c r="D1755" s="121"/>
      <c r="E1755" s="121"/>
      <c r="F1755" s="121"/>
      <c r="G1755" s="121"/>
      <c r="H1755" s="121"/>
      <c r="I1755" s="121"/>
      <c r="J1755" s="121"/>
      <c r="K1755" s="121"/>
      <c r="L1755" s="121"/>
      <c r="O1755" s="207"/>
      <c r="P1755" s="207"/>
      <c r="Q1755" s="207"/>
    </row>
    <row r="1756" s="206" customFormat="1" spans="3:17">
      <c r="C1756" s="121"/>
      <c r="D1756" s="121"/>
      <c r="E1756" s="121"/>
      <c r="F1756" s="121"/>
      <c r="G1756" s="121"/>
      <c r="H1756" s="121"/>
      <c r="I1756" s="121"/>
      <c r="J1756" s="121"/>
      <c r="K1756" s="121"/>
      <c r="L1756" s="121"/>
      <c r="O1756" s="207"/>
      <c r="P1756" s="207"/>
      <c r="Q1756" s="207"/>
    </row>
    <row r="1757" s="206" customFormat="1" spans="3:17">
      <c r="C1757" s="121"/>
      <c r="D1757" s="121"/>
      <c r="E1757" s="121"/>
      <c r="F1757" s="121"/>
      <c r="G1757" s="121"/>
      <c r="H1757" s="121"/>
      <c r="I1757" s="121"/>
      <c r="J1757" s="121"/>
      <c r="K1757" s="121"/>
      <c r="L1757" s="121"/>
      <c r="O1757" s="207"/>
      <c r="P1757" s="207"/>
      <c r="Q1757" s="207"/>
    </row>
    <row r="1758" s="206" customFormat="1" spans="3:17">
      <c r="C1758" s="121"/>
      <c r="D1758" s="121"/>
      <c r="E1758" s="121"/>
      <c r="F1758" s="121"/>
      <c r="G1758" s="121"/>
      <c r="H1758" s="121"/>
      <c r="I1758" s="121"/>
      <c r="J1758" s="121"/>
      <c r="K1758" s="121"/>
      <c r="L1758" s="121"/>
      <c r="O1758" s="207"/>
      <c r="P1758" s="207"/>
      <c r="Q1758" s="207"/>
    </row>
    <row r="1759" s="206" customFormat="1" spans="3:17">
      <c r="C1759" s="121"/>
      <c r="D1759" s="121"/>
      <c r="E1759" s="121"/>
      <c r="F1759" s="121"/>
      <c r="G1759" s="121"/>
      <c r="H1759" s="121"/>
      <c r="I1759" s="121"/>
      <c r="J1759" s="121"/>
      <c r="K1759" s="121"/>
      <c r="L1759" s="121"/>
      <c r="O1759" s="207"/>
      <c r="P1759" s="207"/>
      <c r="Q1759" s="207"/>
    </row>
    <row r="1760" s="206" customFormat="1" spans="3:17">
      <c r="C1760" s="121"/>
      <c r="D1760" s="121"/>
      <c r="E1760" s="121"/>
      <c r="F1760" s="121"/>
      <c r="G1760" s="121"/>
      <c r="H1760" s="121"/>
      <c r="I1760" s="121"/>
      <c r="J1760" s="121"/>
      <c r="K1760" s="121"/>
      <c r="L1760" s="121"/>
      <c r="O1760" s="207"/>
      <c r="P1760" s="207"/>
      <c r="Q1760" s="207"/>
    </row>
    <row r="1761" s="206" customFormat="1" spans="3:17">
      <c r="C1761" s="121"/>
      <c r="D1761" s="121"/>
      <c r="E1761" s="121"/>
      <c r="F1761" s="121"/>
      <c r="G1761" s="121"/>
      <c r="H1761" s="121"/>
      <c r="I1761" s="121"/>
      <c r="J1761" s="121"/>
      <c r="K1761" s="121"/>
      <c r="L1761" s="121"/>
      <c r="O1761" s="207"/>
      <c r="P1761" s="207"/>
      <c r="Q1761" s="207"/>
    </row>
    <row r="1762" s="206" customFormat="1" spans="3:17">
      <c r="C1762" s="121"/>
      <c r="D1762" s="121"/>
      <c r="E1762" s="121"/>
      <c r="F1762" s="121"/>
      <c r="G1762" s="121"/>
      <c r="H1762" s="121"/>
      <c r="I1762" s="121"/>
      <c r="J1762" s="121"/>
      <c r="K1762" s="121"/>
      <c r="L1762" s="121"/>
      <c r="O1762" s="207"/>
      <c r="P1762" s="207"/>
      <c r="Q1762" s="207"/>
    </row>
    <row r="1763" s="206" customFormat="1" spans="3:17">
      <c r="C1763" s="121"/>
      <c r="D1763" s="121"/>
      <c r="E1763" s="121"/>
      <c r="F1763" s="121"/>
      <c r="G1763" s="121"/>
      <c r="H1763" s="121"/>
      <c r="I1763" s="121"/>
      <c r="J1763" s="121"/>
      <c r="K1763" s="121"/>
      <c r="L1763" s="121"/>
      <c r="O1763" s="207"/>
      <c r="P1763" s="207"/>
      <c r="Q1763" s="207"/>
    </row>
    <row r="1764" s="206" customFormat="1" spans="3:17">
      <c r="C1764" s="121"/>
      <c r="D1764" s="121"/>
      <c r="E1764" s="121"/>
      <c r="F1764" s="121"/>
      <c r="G1764" s="121"/>
      <c r="H1764" s="121"/>
      <c r="I1764" s="121"/>
      <c r="J1764" s="121"/>
      <c r="K1764" s="121"/>
      <c r="L1764" s="121"/>
      <c r="O1764" s="207"/>
      <c r="P1764" s="207"/>
      <c r="Q1764" s="207"/>
    </row>
    <row r="1765" s="206" customFormat="1" spans="3:17">
      <c r="C1765" s="121"/>
      <c r="D1765" s="121"/>
      <c r="E1765" s="121"/>
      <c r="F1765" s="121"/>
      <c r="G1765" s="121"/>
      <c r="H1765" s="121"/>
      <c r="I1765" s="121"/>
      <c r="J1765" s="121"/>
      <c r="K1765" s="121"/>
      <c r="L1765" s="121"/>
      <c r="O1765" s="207"/>
      <c r="P1765" s="207"/>
      <c r="Q1765" s="207"/>
    </row>
    <row r="1766" s="206" customFormat="1" spans="3:17">
      <c r="C1766" s="121"/>
      <c r="D1766" s="121"/>
      <c r="E1766" s="121"/>
      <c r="F1766" s="121"/>
      <c r="G1766" s="121"/>
      <c r="H1766" s="121"/>
      <c r="I1766" s="121"/>
      <c r="J1766" s="121"/>
      <c r="K1766" s="121"/>
      <c r="L1766" s="121"/>
      <c r="O1766" s="207"/>
      <c r="P1766" s="207"/>
      <c r="Q1766" s="207"/>
    </row>
    <row r="1767" s="206" customFormat="1" spans="3:17">
      <c r="C1767" s="121"/>
      <c r="D1767" s="121"/>
      <c r="E1767" s="121"/>
      <c r="F1767" s="121"/>
      <c r="G1767" s="121"/>
      <c r="H1767" s="121"/>
      <c r="I1767" s="121"/>
      <c r="J1767" s="121"/>
      <c r="K1767" s="121"/>
      <c r="L1767" s="121"/>
      <c r="O1767" s="207"/>
      <c r="P1767" s="207"/>
      <c r="Q1767" s="207"/>
    </row>
    <row r="1768" s="206" customFormat="1" spans="3:17">
      <c r="C1768" s="121"/>
      <c r="D1768" s="121"/>
      <c r="E1768" s="121"/>
      <c r="F1768" s="121"/>
      <c r="G1768" s="121"/>
      <c r="H1768" s="121"/>
      <c r="I1768" s="121"/>
      <c r="J1768" s="121"/>
      <c r="K1768" s="121"/>
      <c r="L1768" s="121"/>
      <c r="O1768" s="207"/>
      <c r="P1768" s="207"/>
      <c r="Q1768" s="207"/>
    </row>
    <row r="1769" s="206" customFormat="1" spans="3:17">
      <c r="C1769" s="121"/>
      <c r="D1769" s="121"/>
      <c r="E1769" s="121"/>
      <c r="F1769" s="121"/>
      <c r="G1769" s="121"/>
      <c r="H1769" s="121"/>
      <c r="I1769" s="121"/>
      <c r="J1769" s="121"/>
      <c r="K1769" s="121"/>
      <c r="L1769" s="121"/>
      <c r="O1769" s="207"/>
      <c r="P1769" s="207"/>
      <c r="Q1769" s="207"/>
    </row>
    <row r="1770" s="206" customFormat="1" spans="3:17">
      <c r="C1770" s="121"/>
      <c r="D1770" s="121"/>
      <c r="E1770" s="121"/>
      <c r="F1770" s="121"/>
      <c r="G1770" s="121"/>
      <c r="H1770" s="121"/>
      <c r="I1770" s="121"/>
      <c r="J1770" s="121"/>
      <c r="K1770" s="121"/>
      <c r="L1770" s="121"/>
      <c r="O1770" s="207"/>
      <c r="P1770" s="207"/>
      <c r="Q1770" s="207"/>
    </row>
    <row r="1771" s="206" customFormat="1" spans="3:17">
      <c r="C1771" s="121"/>
      <c r="D1771" s="121"/>
      <c r="E1771" s="121"/>
      <c r="F1771" s="121"/>
      <c r="G1771" s="121"/>
      <c r="H1771" s="121"/>
      <c r="I1771" s="121"/>
      <c r="J1771" s="121"/>
      <c r="K1771" s="121"/>
      <c r="L1771" s="121"/>
      <c r="O1771" s="207"/>
      <c r="P1771" s="207"/>
      <c r="Q1771" s="207"/>
    </row>
    <row r="1772" s="206" customFormat="1" spans="3:17">
      <c r="C1772" s="121"/>
      <c r="D1772" s="121"/>
      <c r="E1772" s="121"/>
      <c r="F1772" s="121"/>
      <c r="G1772" s="121"/>
      <c r="H1772" s="121"/>
      <c r="I1772" s="121"/>
      <c r="J1772" s="121"/>
      <c r="K1772" s="121"/>
      <c r="L1772" s="121"/>
      <c r="O1772" s="207"/>
      <c r="P1772" s="207"/>
      <c r="Q1772" s="207"/>
    </row>
    <row r="1773" s="206" customFormat="1" spans="3:17">
      <c r="C1773" s="121"/>
      <c r="D1773" s="121"/>
      <c r="E1773" s="121"/>
      <c r="F1773" s="121"/>
      <c r="G1773" s="121"/>
      <c r="H1773" s="121"/>
      <c r="I1773" s="121"/>
      <c r="J1773" s="121"/>
      <c r="K1773" s="121"/>
      <c r="L1773" s="121"/>
      <c r="O1773" s="207"/>
      <c r="P1773" s="207"/>
      <c r="Q1773" s="207"/>
    </row>
    <row r="1774" s="206" customFormat="1" spans="3:17">
      <c r="C1774" s="121"/>
      <c r="D1774" s="121"/>
      <c r="E1774" s="121"/>
      <c r="F1774" s="121"/>
      <c r="G1774" s="121"/>
      <c r="H1774" s="121"/>
      <c r="I1774" s="121"/>
      <c r="J1774" s="121"/>
      <c r="K1774" s="121"/>
      <c r="L1774" s="121"/>
      <c r="O1774" s="207"/>
      <c r="P1774" s="207"/>
      <c r="Q1774" s="207"/>
    </row>
    <row r="1775" s="206" customFormat="1" spans="3:17">
      <c r="C1775" s="121"/>
      <c r="D1775" s="121"/>
      <c r="E1775" s="121"/>
      <c r="F1775" s="121"/>
      <c r="G1775" s="121"/>
      <c r="H1775" s="121"/>
      <c r="I1775" s="121"/>
      <c r="J1775" s="121"/>
      <c r="K1775" s="121"/>
      <c r="L1775" s="121"/>
      <c r="O1775" s="207"/>
      <c r="P1775" s="207"/>
      <c r="Q1775" s="207"/>
    </row>
    <row r="1776" s="206" customFormat="1" spans="3:17">
      <c r="C1776" s="121"/>
      <c r="D1776" s="121"/>
      <c r="E1776" s="121"/>
      <c r="F1776" s="121"/>
      <c r="G1776" s="121"/>
      <c r="H1776" s="121"/>
      <c r="I1776" s="121"/>
      <c r="J1776" s="121"/>
      <c r="K1776" s="121"/>
      <c r="L1776" s="121"/>
      <c r="O1776" s="207"/>
      <c r="P1776" s="207"/>
      <c r="Q1776" s="207"/>
    </row>
    <row r="1777" s="206" customFormat="1" spans="3:17">
      <c r="C1777" s="121"/>
      <c r="D1777" s="121"/>
      <c r="E1777" s="121"/>
      <c r="F1777" s="121"/>
      <c r="G1777" s="121"/>
      <c r="H1777" s="121"/>
      <c r="I1777" s="121"/>
      <c r="J1777" s="121"/>
      <c r="K1777" s="121"/>
      <c r="L1777" s="121"/>
      <c r="O1777" s="207"/>
      <c r="P1777" s="207"/>
      <c r="Q1777" s="207"/>
    </row>
    <row r="1778" s="206" customFormat="1" spans="3:17">
      <c r="C1778" s="121"/>
      <c r="D1778" s="121"/>
      <c r="E1778" s="121"/>
      <c r="F1778" s="121"/>
      <c r="G1778" s="121"/>
      <c r="H1778" s="121"/>
      <c r="I1778" s="121"/>
      <c r="J1778" s="121"/>
      <c r="K1778" s="121"/>
      <c r="L1778" s="121"/>
      <c r="O1778" s="207"/>
      <c r="P1778" s="207"/>
      <c r="Q1778" s="207"/>
    </row>
    <row r="1779" s="206" customFormat="1" spans="3:17">
      <c r="C1779" s="121"/>
      <c r="D1779" s="121"/>
      <c r="E1779" s="121"/>
      <c r="F1779" s="121"/>
      <c r="G1779" s="121"/>
      <c r="H1779" s="121"/>
      <c r="I1779" s="121"/>
      <c r="J1779" s="121"/>
      <c r="K1779" s="121"/>
      <c r="L1779" s="121"/>
      <c r="O1779" s="207"/>
      <c r="P1779" s="207"/>
      <c r="Q1779" s="207"/>
    </row>
    <row r="1780" s="206" customFormat="1" spans="3:17">
      <c r="C1780" s="121"/>
      <c r="D1780" s="121"/>
      <c r="E1780" s="121"/>
      <c r="F1780" s="121"/>
      <c r="G1780" s="121"/>
      <c r="H1780" s="121"/>
      <c r="I1780" s="121"/>
      <c r="J1780" s="121"/>
      <c r="K1780" s="121"/>
      <c r="L1780" s="121"/>
      <c r="O1780" s="207"/>
      <c r="P1780" s="207"/>
      <c r="Q1780" s="207"/>
    </row>
    <row r="1781" s="206" customFormat="1" spans="3:17">
      <c r="C1781" s="121"/>
      <c r="D1781" s="121"/>
      <c r="E1781" s="121"/>
      <c r="F1781" s="121"/>
      <c r="G1781" s="121"/>
      <c r="H1781" s="121"/>
      <c r="I1781" s="121"/>
      <c r="J1781" s="121"/>
      <c r="K1781" s="121"/>
      <c r="L1781" s="121"/>
      <c r="O1781" s="207"/>
      <c r="P1781" s="207"/>
      <c r="Q1781" s="207"/>
    </row>
    <row r="1782" s="206" customFormat="1" spans="3:17">
      <c r="C1782" s="121"/>
      <c r="D1782" s="121"/>
      <c r="E1782" s="121"/>
      <c r="F1782" s="121"/>
      <c r="G1782" s="121"/>
      <c r="H1782" s="121"/>
      <c r="I1782" s="121"/>
      <c r="J1782" s="121"/>
      <c r="K1782" s="121"/>
      <c r="L1782" s="121"/>
      <c r="O1782" s="207"/>
      <c r="P1782" s="207"/>
      <c r="Q1782" s="207"/>
    </row>
    <row r="1783" s="206" customFormat="1" spans="3:17">
      <c r="C1783" s="121"/>
      <c r="D1783" s="121"/>
      <c r="E1783" s="121"/>
      <c r="F1783" s="121"/>
      <c r="G1783" s="121"/>
      <c r="H1783" s="121"/>
      <c r="I1783" s="121"/>
      <c r="J1783" s="121"/>
      <c r="K1783" s="121"/>
      <c r="L1783" s="121"/>
      <c r="O1783" s="207"/>
      <c r="P1783" s="207"/>
      <c r="Q1783" s="207"/>
    </row>
    <row r="1784" s="206" customFormat="1" spans="3:17">
      <c r="C1784" s="121"/>
      <c r="D1784" s="121"/>
      <c r="E1784" s="121"/>
      <c r="F1784" s="121"/>
      <c r="G1784" s="121"/>
      <c r="H1784" s="121"/>
      <c r="I1784" s="121"/>
      <c r="J1784" s="121"/>
      <c r="K1784" s="121"/>
      <c r="L1784" s="121"/>
      <c r="O1784" s="207"/>
      <c r="P1784" s="207"/>
      <c r="Q1784" s="207"/>
    </row>
    <row r="1785" s="206" customFormat="1" spans="3:17">
      <c r="C1785" s="121"/>
      <c r="D1785" s="121"/>
      <c r="E1785" s="121"/>
      <c r="F1785" s="121"/>
      <c r="G1785" s="121"/>
      <c r="H1785" s="121"/>
      <c r="I1785" s="121"/>
      <c r="J1785" s="121"/>
      <c r="K1785" s="121"/>
      <c r="L1785" s="121"/>
      <c r="O1785" s="207"/>
      <c r="P1785" s="207"/>
      <c r="Q1785" s="207"/>
    </row>
    <row r="1786" s="206" customFormat="1" spans="3:17">
      <c r="C1786" s="121"/>
      <c r="D1786" s="121"/>
      <c r="E1786" s="121"/>
      <c r="F1786" s="121"/>
      <c r="G1786" s="121"/>
      <c r="H1786" s="121"/>
      <c r="I1786" s="121"/>
      <c r="J1786" s="121"/>
      <c r="K1786" s="121"/>
      <c r="L1786" s="121"/>
      <c r="O1786" s="207"/>
      <c r="P1786" s="207"/>
      <c r="Q1786" s="207"/>
    </row>
    <row r="1787" s="206" customFormat="1" spans="3:17">
      <c r="C1787" s="121"/>
      <c r="D1787" s="121"/>
      <c r="E1787" s="121"/>
      <c r="F1787" s="121"/>
      <c r="G1787" s="121"/>
      <c r="H1787" s="121"/>
      <c r="I1787" s="121"/>
      <c r="J1787" s="121"/>
      <c r="K1787" s="121"/>
      <c r="L1787" s="121"/>
      <c r="O1787" s="207"/>
      <c r="P1787" s="207"/>
      <c r="Q1787" s="207"/>
    </row>
    <row r="1788" s="206" customFormat="1" spans="3:17">
      <c r="C1788" s="121"/>
      <c r="D1788" s="121"/>
      <c r="E1788" s="121"/>
      <c r="F1788" s="121"/>
      <c r="G1788" s="121"/>
      <c r="H1788" s="121"/>
      <c r="I1788" s="121"/>
      <c r="J1788" s="121"/>
      <c r="K1788" s="121"/>
      <c r="L1788" s="121"/>
      <c r="O1788" s="207"/>
      <c r="P1788" s="207"/>
      <c r="Q1788" s="207"/>
    </row>
    <row r="1789" s="206" customFormat="1" spans="3:17">
      <c r="C1789" s="121"/>
      <c r="D1789" s="121"/>
      <c r="E1789" s="121"/>
      <c r="F1789" s="121"/>
      <c r="G1789" s="121"/>
      <c r="H1789" s="121"/>
      <c r="I1789" s="121"/>
      <c r="J1789" s="121"/>
      <c r="K1789" s="121"/>
      <c r="L1789" s="121"/>
      <c r="O1789" s="207"/>
      <c r="P1789" s="207"/>
      <c r="Q1789" s="207"/>
    </row>
    <row r="1790" s="206" customFormat="1" spans="3:17">
      <c r="C1790" s="121"/>
      <c r="D1790" s="121"/>
      <c r="E1790" s="121"/>
      <c r="F1790" s="121"/>
      <c r="G1790" s="121"/>
      <c r="H1790" s="121"/>
      <c r="I1790" s="121"/>
      <c r="J1790" s="121"/>
      <c r="K1790" s="121"/>
      <c r="L1790" s="121"/>
      <c r="O1790" s="207"/>
      <c r="P1790" s="207"/>
      <c r="Q1790" s="207"/>
    </row>
    <row r="1791" s="206" customFormat="1" spans="3:17">
      <c r="C1791" s="121"/>
      <c r="D1791" s="121"/>
      <c r="E1791" s="121"/>
      <c r="F1791" s="121"/>
      <c r="G1791" s="121"/>
      <c r="H1791" s="121"/>
      <c r="I1791" s="121"/>
      <c r="J1791" s="121"/>
      <c r="K1791" s="121"/>
      <c r="L1791" s="121"/>
      <c r="O1791" s="207"/>
      <c r="P1791" s="207"/>
      <c r="Q1791" s="207"/>
    </row>
    <row r="1792" s="206" customFormat="1" spans="3:17">
      <c r="C1792" s="121"/>
      <c r="D1792" s="121"/>
      <c r="E1792" s="121"/>
      <c r="F1792" s="121"/>
      <c r="G1792" s="121"/>
      <c r="H1792" s="121"/>
      <c r="I1792" s="121"/>
      <c r="J1792" s="121"/>
      <c r="K1792" s="121"/>
      <c r="L1792" s="121"/>
      <c r="O1792" s="207"/>
      <c r="P1792" s="207"/>
      <c r="Q1792" s="207"/>
    </row>
    <row r="1793" s="206" customFormat="1" spans="3:17">
      <c r="C1793" s="121"/>
      <c r="D1793" s="121"/>
      <c r="E1793" s="121"/>
      <c r="F1793" s="121"/>
      <c r="G1793" s="121"/>
      <c r="H1793" s="121"/>
      <c r="I1793" s="121"/>
      <c r="J1793" s="121"/>
      <c r="K1793" s="121"/>
      <c r="L1793" s="121"/>
      <c r="O1793" s="207"/>
      <c r="P1793" s="207"/>
      <c r="Q1793" s="207"/>
    </row>
    <row r="1794" s="206" customFormat="1" spans="3:17">
      <c r="C1794" s="121"/>
      <c r="D1794" s="121"/>
      <c r="E1794" s="121"/>
      <c r="F1794" s="121"/>
      <c r="G1794" s="121"/>
      <c r="H1794" s="121"/>
      <c r="I1794" s="121"/>
      <c r="J1794" s="121"/>
      <c r="K1794" s="121"/>
      <c r="L1794" s="121"/>
      <c r="O1794" s="207"/>
      <c r="P1794" s="207"/>
      <c r="Q1794" s="207"/>
    </row>
    <row r="1795" s="206" customFormat="1" spans="3:17">
      <c r="C1795" s="121"/>
      <c r="D1795" s="121"/>
      <c r="E1795" s="121"/>
      <c r="F1795" s="121"/>
      <c r="G1795" s="121"/>
      <c r="H1795" s="121"/>
      <c r="I1795" s="121"/>
      <c r="J1795" s="121"/>
      <c r="K1795" s="121"/>
      <c r="L1795" s="121"/>
      <c r="O1795" s="207"/>
      <c r="P1795" s="207"/>
      <c r="Q1795" s="207"/>
    </row>
    <row r="1796" s="206" customFormat="1" spans="3:17">
      <c r="C1796" s="121"/>
      <c r="D1796" s="121"/>
      <c r="E1796" s="121"/>
      <c r="F1796" s="121"/>
      <c r="G1796" s="121"/>
      <c r="H1796" s="121"/>
      <c r="I1796" s="121"/>
      <c r="J1796" s="121"/>
      <c r="K1796" s="121"/>
      <c r="L1796" s="121"/>
      <c r="O1796" s="207"/>
      <c r="P1796" s="207"/>
      <c r="Q1796" s="207"/>
    </row>
    <row r="1797" s="206" customFormat="1" spans="3:17">
      <c r="C1797" s="121"/>
      <c r="D1797" s="121"/>
      <c r="E1797" s="121"/>
      <c r="F1797" s="121"/>
      <c r="G1797" s="121"/>
      <c r="H1797" s="121"/>
      <c r="I1797" s="121"/>
      <c r="J1797" s="121"/>
      <c r="K1797" s="121"/>
      <c r="L1797" s="121"/>
      <c r="O1797" s="207"/>
      <c r="P1797" s="207"/>
      <c r="Q1797" s="207"/>
    </row>
    <row r="1798" s="206" customFormat="1" spans="3:17">
      <c r="C1798" s="121"/>
      <c r="D1798" s="121"/>
      <c r="E1798" s="121"/>
      <c r="F1798" s="121"/>
      <c r="G1798" s="121"/>
      <c r="H1798" s="121"/>
      <c r="I1798" s="121"/>
      <c r="J1798" s="121"/>
      <c r="K1798" s="121"/>
      <c r="L1798" s="121"/>
      <c r="O1798" s="207"/>
      <c r="P1798" s="207"/>
      <c r="Q1798" s="207"/>
    </row>
    <row r="1799" s="206" customFormat="1" spans="3:17">
      <c r="C1799" s="121"/>
      <c r="D1799" s="121"/>
      <c r="E1799" s="121"/>
      <c r="F1799" s="121"/>
      <c r="G1799" s="121"/>
      <c r="H1799" s="121"/>
      <c r="I1799" s="121"/>
      <c r="J1799" s="121"/>
      <c r="K1799" s="121"/>
      <c r="L1799" s="121"/>
      <c r="O1799" s="207"/>
      <c r="P1799" s="207"/>
      <c r="Q1799" s="207"/>
    </row>
    <row r="1800" s="206" customFormat="1" spans="3:17">
      <c r="C1800" s="121"/>
      <c r="D1800" s="121"/>
      <c r="E1800" s="121"/>
      <c r="F1800" s="121"/>
      <c r="G1800" s="121"/>
      <c r="H1800" s="121"/>
      <c r="I1800" s="121"/>
      <c r="J1800" s="121"/>
      <c r="K1800" s="121"/>
      <c r="L1800" s="121"/>
      <c r="O1800" s="207"/>
      <c r="P1800" s="207"/>
      <c r="Q1800" s="207"/>
    </row>
    <row r="1801" s="206" customFormat="1" spans="3:17">
      <c r="C1801" s="121"/>
      <c r="D1801" s="121"/>
      <c r="E1801" s="121"/>
      <c r="F1801" s="121"/>
      <c r="G1801" s="121"/>
      <c r="H1801" s="121"/>
      <c r="I1801" s="121"/>
      <c r="J1801" s="121"/>
      <c r="K1801" s="121"/>
      <c r="L1801" s="121"/>
      <c r="O1801" s="207"/>
      <c r="P1801" s="207"/>
      <c r="Q1801" s="207"/>
    </row>
    <row r="1802" s="206" customFormat="1" spans="3:17">
      <c r="C1802" s="121"/>
      <c r="D1802" s="121"/>
      <c r="E1802" s="121"/>
      <c r="F1802" s="121"/>
      <c r="G1802" s="121"/>
      <c r="H1802" s="121"/>
      <c r="I1802" s="121"/>
      <c r="J1802" s="121"/>
      <c r="K1802" s="121"/>
      <c r="L1802" s="121"/>
      <c r="O1802" s="207"/>
      <c r="P1802" s="207"/>
      <c r="Q1802" s="207"/>
    </row>
    <row r="1803" s="206" customFormat="1" spans="3:17">
      <c r="C1803" s="121"/>
      <c r="D1803" s="121"/>
      <c r="E1803" s="121"/>
      <c r="F1803" s="121"/>
      <c r="G1803" s="121"/>
      <c r="H1803" s="121"/>
      <c r="I1803" s="121"/>
      <c r="J1803" s="121"/>
      <c r="K1803" s="121"/>
      <c r="L1803" s="121"/>
      <c r="O1803" s="207"/>
      <c r="P1803" s="207"/>
      <c r="Q1803" s="207"/>
    </row>
    <row r="1804" s="206" customFormat="1" spans="3:17">
      <c r="C1804" s="121"/>
      <c r="D1804" s="121"/>
      <c r="E1804" s="121"/>
      <c r="F1804" s="121"/>
      <c r="G1804" s="121"/>
      <c r="H1804" s="121"/>
      <c r="I1804" s="121"/>
      <c r="J1804" s="121"/>
      <c r="K1804" s="121"/>
      <c r="L1804" s="121"/>
      <c r="O1804" s="207"/>
      <c r="P1804" s="207"/>
      <c r="Q1804" s="207"/>
    </row>
    <row r="1805" s="206" customFormat="1" spans="3:17">
      <c r="C1805" s="121"/>
      <c r="D1805" s="121"/>
      <c r="E1805" s="121"/>
      <c r="F1805" s="121"/>
      <c r="G1805" s="121"/>
      <c r="H1805" s="121"/>
      <c r="I1805" s="121"/>
      <c r="J1805" s="121"/>
      <c r="K1805" s="121"/>
      <c r="L1805" s="121"/>
      <c r="O1805" s="207"/>
      <c r="P1805" s="207"/>
      <c r="Q1805" s="207"/>
    </row>
    <row r="1806" s="206" customFormat="1" spans="3:17">
      <c r="C1806" s="121"/>
      <c r="D1806" s="121"/>
      <c r="E1806" s="121"/>
      <c r="F1806" s="121"/>
      <c r="G1806" s="121"/>
      <c r="H1806" s="121"/>
      <c r="I1806" s="121"/>
      <c r="J1806" s="121"/>
      <c r="K1806" s="121"/>
      <c r="L1806" s="121"/>
      <c r="O1806" s="207"/>
      <c r="P1806" s="207"/>
      <c r="Q1806" s="207"/>
    </row>
    <row r="1807" s="206" customFormat="1" spans="3:17">
      <c r="C1807" s="121"/>
      <c r="D1807" s="121"/>
      <c r="E1807" s="121"/>
      <c r="F1807" s="121"/>
      <c r="G1807" s="121"/>
      <c r="H1807" s="121"/>
      <c r="I1807" s="121"/>
      <c r="J1807" s="121"/>
      <c r="K1807" s="121"/>
      <c r="L1807" s="121"/>
      <c r="O1807" s="207"/>
      <c r="P1807" s="207"/>
      <c r="Q1807" s="207"/>
    </row>
    <row r="1808" s="206" customFormat="1" spans="3:17">
      <c r="C1808" s="121"/>
      <c r="D1808" s="121"/>
      <c r="E1808" s="121"/>
      <c r="F1808" s="121"/>
      <c r="G1808" s="121"/>
      <c r="H1808" s="121"/>
      <c r="I1808" s="121"/>
      <c r="J1808" s="121"/>
      <c r="K1808" s="121"/>
      <c r="L1808" s="121"/>
      <c r="O1808" s="207"/>
      <c r="P1808" s="207"/>
      <c r="Q1808" s="207"/>
    </row>
    <row r="1809" s="206" customFormat="1" spans="3:17">
      <c r="C1809" s="121"/>
      <c r="D1809" s="121"/>
      <c r="E1809" s="121"/>
      <c r="F1809" s="121"/>
      <c r="G1809" s="121"/>
      <c r="H1809" s="121"/>
      <c r="I1809" s="121"/>
      <c r="J1809" s="121"/>
      <c r="K1809" s="121"/>
      <c r="L1809" s="121"/>
      <c r="O1809" s="207"/>
      <c r="P1809" s="207"/>
      <c r="Q1809" s="207"/>
    </row>
    <row r="1810" s="206" customFormat="1" spans="3:17">
      <c r="C1810" s="121"/>
      <c r="D1810" s="121"/>
      <c r="E1810" s="121"/>
      <c r="F1810" s="121"/>
      <c r="G1810" s="121"/>
      <c r="H1810" s="121"/>
      <c r="I1810" s="121"/>
      <c r="J1810" s="121"/>
      <c r="K1810" s="121"/>
      <c r="L1810" s="121"/>
      <c r="O1810" s="207"/>
      <c r="P1810" s="207"/>
      <c r="Q1810" s="207"/>
    </row>
    <row r="1811" s="206" customFormat="1" spans="3:17">
      <c r="C1811" s="121"/>
      <c r="D1811" s="121"/>
      <c r="E1811" s="121"/>
      <c r="F1811" s="121"/>
      <c r="G1811" s="121"/>
      <c r="H1811" s="121"/>
      <c r="I1811" s="121"/>
      <c r="J1811" s="121"/>
      <c r="K1811" s="121"/>
      <c r="L1811" s="121"/>
      <c r="O1811" s="207"/>
      <c r="P1811" s="207"/>
      <c r="Q1811" s="207"/>
    </row>
    <row r="1812" s="206" customFormat="1" spans="3:17">
      <c r="C1812" s="121"/>
      <c r="D1812" s="121"/>
      <c r="E1812" s="121"/>
      <c r="F1812" s="121"/>
      <c r="G1812" s="121"/>
      <c r="H1812" s="121"/>
      <c r="I1812" s="121"/>
      <c r="J1812" s="121"/>
      <c r="K1812" s="121"/>
      <c r="L1812" s="121"/>
      <c r="O1812" s="207"/>
      <c r="P1812" s="207"/>
      <c r="Q1812" s="207"/>
    </row>
    <row r="1813" s="206" customFormat="1" spans="3:17">
      <c r="C1813" s="121"/>
      <c r="D1813" s="121"/>
      <c r="E1813" s="121"/>
      <c r="F1813" s="121"/>
      <c r="G1813" s="121"/>
      <c r="H1813" s="121"/>
      <c r="I1813" s="121"/>
      <c r="J1813" s="121"/>
      <c r="K1813" s="121"/>
      <c r="L1813" s="121"/>
      <c r="O1813" s="207"/>
      <c r="P1813" s="207"/>
      <c r="Q1813" s="207"/>
    </row>
    <row r="1814" s="206" customFormat="1" spans="3:17">
      <c r="C1814" s="121"/>
      <c r="D1814" s="121"/>
      <c r="E1814" s="121"/>
      <c r="F1814" s="121"/>
      <c r="G1814" s="121"/>
      <c r="H1814" s="121"/>
      <c r="I1814" s="121"/>
      <c r="J1814" s="121"/>
      <c r="K1814" s="121"/>
      <c r="L1814" s="121"/>
      <c r="O1814" s="207"/>
      <c r="P1814" s="207"/>
      <c r="Q1814" s="207"/>
    </row>
    <row r="1815" s="206" customFormat="1" spans="3:17">
      <c r="C1815" s="121"/>
      <c r="D1815" s="121"/>
      <c r="E1815" s="121"/>
      <c r="F1815" s="121"/>
      <c r="G1815" s="121"/>
      <c r="H1815" s="121"/>
      <c r="I1815" s="121"/>
      <c r="J1815" s="121"/>
      <c r="K1815" s="121"/>
      <c r="L1815" s="121"/>
      <c r="O1815" s="207"/>
      <c r="P1815" s="207"/>
      <c r="Q1815" s="207"/>
    </row>
    <row r="1816" s="206" customFormat="1" spans="3:17">
      <c r="C1816" s="121"/>
      <c r="D1816" s="121"/>
      <c r="E1816" s="121"/>
      <c r="F1816" s="121"/>
      <c r="G1816" s="121"/>
      <c r="H1816" s="121"/>
      <c r="I1816" s="121"/>
      <c r="J1816" s="121"/>
      <c r="K1816" s="121"/>
      <c r="L1816" s="121"/>
      <c r="O1816" s="207"/>
      <c r="P1816" s="207"/>
      <c r="Q1816" s="207"/>
    </row>
    <row r="1817" s="206" customFormat="1" spans="3:17">
      <c r="C1817" s="121"/>
      <c r="D1817" s="121"/>
      <c r="E1817" s="121"/>
      <c r="F1817" s="121"/>
      <c r="G1817" s="121"/>
      <c r="H1817" s="121"/>
      <c r="I1817" s="121"/>
      <c r="J1817" s="121"/>
      <c r="K1817" s="121"/>
      <c r="L1817" s="121"/>
      <c r="O1817" s="207"/>
      <c r="P1817" s="207"/>
      <c r="Q1817" s="207"/>
    </row>
    <row r="1818" s="206" customFormat="1" spans="3:17">
      <c r="C1818" s="121"/>
      <c r="D1818" s="121"/>
      <c r="E1818" s="121"/>
      <c r="F1818" s="121"/>
      <c r="G1818" s="121"/>
      <c r="H1818" s="121"/>
      <c r="I1818" s="121"/>
      <c r="J1818" s="121"/>
      <c r="K1818" s="121"/>
      <c r="L1818" s="121"/>
      <c r="O1818" s="207"/>
      <c r="P1818" s="207"/>
      <c r="Q1818" s="207"/>
    </row>
    <row r="1819" s="206" customFormat="1" spans="3:17">
      <c r="C1819" s="121"/>
      <c r="D1819" s="121"/>
      <c r="E1819" s="121"/>
      <c r="F1819" s="121"/>
      <c r="G1819" s="121"/>
      <c r="H1819" s="121"/>
      <c r="I1819" s="121"/>
      <c r="J1819" s="121"/>
      <c r="K1819" s="121"/>
      <c r="L1819" s="121"/>
      <c r="O1819" s="207"/>
      <c r="P1819" s="207"/>
      <c r="Q1819" s="207"/>
    </row>
    <row r="1820" s="206" customFormat="1" spans="3:17">
      <c r="C1820" s="121"/>
      <c r="D1820" s="121"/>
      <c r="E1820" s="121"/>
      <c r="F1820" s="121"/>
      <c r="G1820" s="121"/>
      <c r="H1820" s="121"/>
      <c r="I1820" s="121"/>
      <c r="J1820" s="121"/>
      <c r="K1820" s="121"/>
      <c r="L1820" s="121"/>
      <c r="O1820" s="207"/>
      <c r="P1820" s="207"/>
      <c r="Q1820" s="207"/>
    </row>
    <row r="1821" s="206" customFormat="1" spans="3:17">
      <c r="C1821" s="121"/>
      <c r="D1821" s="121"/>
      <c r="E1821" s="121"/>
      <c r="F1821" s="121"/>
      <c r="G1821" s="121"/>
      <c r="H1821" s="121"/>
      <c r="I1821" s="121"/>
      <c r="J1821" s="121"/>
      <c r="K1821" s="121"/>
      <c r="L1821" s="121"/>
      <c r="O1821" s="207"/>
      <c r="P1821" s="207"/>
      <c r="Q1821" s="207"/>
    </row>
    <row r="1822" s="206" customFormat="1" spans="3:17">
      <c r="C1822" s="121"/>
      <c r="D1822" s="121"/>
      <c r="E1822" s="121"/>
      <c r="F1822" s="121"/>
      <c r="G1822" s="121"/>
      <c r="H1822" s="121"/>
      <c r="I1822" s="121"/>
      <c r="J1822" s="121"/>
      <c r="K1822" s="121"/>
      <c r="L1822" s="121"/>
      <c r="O1822" s="207"/>
      <c r="P1822" s="207"/>
      <c r="Q1822" s="207"/>
    </row>
    <row r="1823" s="206" customFormat="1" spans="3:17">
      <c r="C1823" s="121"/>
      <c r="D1823" s="121"/>
      <c r="E1823" s="121"/>
      <c r="F1823" s="121"/>
      <c r="G1823" s="121"/>
      <c r="H1823" s="121"/>
      <c r="I1823" s="121"/>
      <c r="J1823" s="121"/>
      <c r="K1823" s="121"/>
      <c r="L1823" s="121"/>
      <c r="O1823" s="207"/>
      <c r="P1823" s="207"/>
      <c r="Q1823" s="207"/>
    </row>
    <row r="1824" s="206" customFormat="1" spans="3:17">
      <c r="C1824" s="121"/>
      <c r="D1824" s="121"/>
      <c r="E1824" s="121"/>
      <c r="F1824" s="121"/>
      <c r="G1824" s="121"/>
      <c r="H1824" s="121"/>
      <c r="I1824" s="121"/>
      <c r="J1824" s="121"/>
      <c r="K1824" s="121"/>
      <c r="L1824" s="121"/>
      <c r="O1824" s="207"/>
      <c r="P1824" s="207"/>
      <c r="Q1824" s="207"/>
    </row>
    <row r="1825" s="206" customFormat="1" spans="3:17">
      <c r="C1825" s="121"/>
      <c r="D1825" s="121"/>
      <c r="E1825" s="121"/>
      <c r="F1825" s="121"/>
      <c r="G1825" s="121"/>
      <c r="H1825" s="121"/>
      <c r="I1825" s="121"/>
      <c r="J1825" s="121"/>
      <c r="K1825" s="121"/>
      <c r="L1825" s="121"/>
      <c r="O1825" s="207"/>
      <c r="P1825" s="207"/>
      <c r="Q1825" s="207"/>
    </row>
    <row r="1826" s="206" customFormat="1" spans="3:17">
      <c r="C1826" s="121"/>
      <c r="D1826" s="121"/>
      <c r="E1826" s="121"/>
      <c r="F1826" s="121"/>
      <c r="G1826" s="121"/>
      <c r="H1826" s="121"/>
      <c r="I1826" s="121"/>
      <c r="J1826" s="121"/>
      <c r="K1826" s="121"/>
      <c r="L1826" s="121"/>
      <c r="O1826" s="207"/>
      <c r="P1826" s="207"/>
      <c r="Q1826" s="207"/>
    </row>
    <row r="1827" s="206" customFormat="1" spans="3:17">
      <c r="C1827" s="121"/>
      <c r="D1827" s="121"/>
      <c r="E1827" s="121"/>
      <c r="F1827" s="121"/>
      <c r="G1827" s="121"/>
      <c r="H1827" s="121"/>
      <c r="I1827" s="121"/>
      <c r="J1827" s="121"/>
      <c r="K1827" s="121"/>
      <c r="L1827" s="121"/>
      <c r="O1827" s="207"/>
      <c r="P1827" s="207"/>
      <c r="Q1827" s="207"/>
    </row>
    <row r="1828" s="206" customFormat="1" spans="3:17">
      <c r="C1828" s="121"/>
      <c r="D1828" s="121"/>
      <c r="E1828" s="121"/>
      <c r="F1828" s="121"/>
      <c r="G1828" s="121"/>
      <c r="H1828" s="121"/>
      <c r="I1828" s="121"/>
      <c r="J1828" s="121"/>
      <c r="K1828" s="121"/>
      <c r="L1828" s="121"/>
      <c r="O1828" s="207"/>
      <c r="P1828" s="207"/>
      <c r="Q1828" s="207"/>
    </row>
    <row r="1829" s="206" customFormat="1" spans="3:17">
      <c r="C1829" s="121"/>
      <c r="D1829" s="121"/>
      <c r="E1829" s="121"/>
      <c r="F1829" s="121"/>
      <c r="G1829" s="121"/>
      <c r="H1829" s="121"/>
      <c r="I1829" s="121"/>
      <c r="J1829" s="121"/>
      <c r="K1829" s="121"/>
      <c r="L1829" s="121"/>
      <c r="O1829" s="207"/>
      <c r="P1829" s="207"/>
      <c r="Q1829" s="207"/>
    </row>
    <row r="1830" s="206" customFormat="1" spans="3:17">
      <c r="C1830" s="121"/>
      <c r="D1830" s="121"/>
      <c r="E1830" s="121"/>
      <c r="F1830" s="121"/>
      <c r="G1830" s="121"/>
      <c r="H1830" s="121"/>
      <c r="I1830" s="121"/>
      <c r="J1830" s="121"/>
      <c r="K1830" s="121"/>
      <c r="L1830" s="121"/>
      <c r="O1830" s="207"/>
      <c r="P1830" s="207"/>
      <c r="Q1830" s="207"/>
    </row>
    <row r="1831" s="206" customFormat="1" spans="3:17">
      <c r="C1831" s="121"/>
      <c r="D1831" s="121"/>
      <c r="E1831" s="121"/>
      <c r="F1831" s="121"/>
      <c r="G1831" s="121"/>
      <c r="H1831" s="121"/>
      <c r="I1831" s="121"/>
      <c r="J1831" s="121"/>
      <c r="K1831" s="121"/>
      <c r="L1831" s="121"/>
      <c r="O1831" s="207"/>
      <c r="P1831" s="207"/>
      <c r="Q1831" s="207"/>
    </row>
    <row r="1832" s="206" customFormat="1" spans="3:17">
      <c r="C1832" s="121"/>
      <c r="D1832" s="121"/>
      <c r="E1832" s="121"/>
      <c r="F1832" s="121"/>
      <c r="G1832" s="121"/>
      <c r="H1832" s="121"/>
      <c r="I1832" s="121"/>
      <c r="J1832" s="121"/>
      <c r="K1832" s="121"/>
      <c r="L1832" s="121"/>
      <c r="O1832" s="207"/>
      <c r="P1832" s="207"/>
      <c r="Q1832" s="207"/>
    </row>
    <row r="1833" s="206" customFormat="1" spans="3:17">
      <c r="C1833" s="121"/>
      <c r="D1833" s="121"/>
      <c r="E1833" s="121"/>
      <c r="F1833" s="121"/>
      <c r="G1833" s="121"/>
      <c r="H1833" s="121"/>
      <c r="I1833" s="121"/>
      <c r="J1833" s="121"/>
      <c r="K1833" s="121"/>
      <c r="L1833" s="121"/>
      <c r="O1833" s="207"/>
      <c r="P1833" s="207"/>
      <c r="Q1833" s="207"/>
    </row>
    <row r="1834" s="206" customFormat="1" spans="3:17">
      <c r="C1834" s="121"/>
      <c r="D1834" s="121"/>
      <c r="E1834" s="121"/>
      <c r="F1834" s="121"/>
      <c r="G1834" s="121"/>
      <c r="H1834" s="121"/>
      <c r="I1834" s="121"/>
      <c r="J1834" s="121"/>
      <c r="K1834" s="121"/>
      <c r="L1834" s="121"/>
      <c r="O1834" s="207"/>
      <c r="P1834" s="207"/>
      <c r="Q1834" s="207"/>
    </row>
    <row r="1835" s="206" customFormat="1" spans="3:17">
      <c r="C1835" s="121"/>
      <c r="D1835" s="121"/>
      <c r="E1835" s="121"/>
      <c r="F1835" s="121"/>
      <c r="G1835" s="121"/>
      <c r="H1835" s="121"/>
      <c r="I1835" s="121"/>
      <c r="J1835" s="121"/>
      <c r="K1835" s="121"/>
      <c r="L1835" s="121"/>
      <c r="O1835" s="207"/>
      <c r="P1835" s="207"/>
      <c r="Q1835" s="207"/>
    </row>
    <row r="1836" s="206" customFormat="1" spans="3:17">
      <c r="C1836" s="121"/>
      <c r="D1836" s="121"/>
      <c r="E1836" s="121"/>
      <c r="F1836" s="121"/>
      <c r="G1836" s="121"/>
      <c r="H1836" s="121"/>
      <c r="I1836" s="121"/>
      <c r="J1836" s="121"/>
      <c r="K1836" s="121"/>
      <c r="L1836" s="121"/>
      <c r="O1836" s="207"/>
      <c r="P1836" s="207"/>
      <c r="Q1836" s="207"/>
    </row>
    <row r="1837" s="206" customFormat="1" spans="3:17">
      <c r="C1837" s="121"/>
      <c r="D1837" s="121"/>
      <c r="E1837" s="121"/>
      <c r="F1837" s="121"/>
      <c r="G1837" s="121"/>
      <c r="H1837" s="121"/>
      <c r="I1837" s="121"/>
      <c r="J1837" s="121"/>
      <c r="K1837" s="121"/>
      <c r="L1837" s="121"/>
      <c r="O1837" s="207"/>
      <c r="P1837" s="207"/>
      <c r="Q1837" s="207"/>
    </row>
    <row r="1838" s="206" customFormat="1" spans="3:17">
      <c r="C1838" s="121"/>
      <c r="D1838" s="121"/>
      <c r="E1838" s="121"/>
      <c r="F1838" s="121"/>
      <c r="G1838" s="121"/>
      <c r="H1838" s="121"/>
      <c r="I1838" s="121"/>
      <c r="J1838" s="121"/>
      <c r="K1838" s="121"/>
      <c r="L1838" s="121"/>
      <c r="O1838" s="207"/>
      <c r="P1838" s="207"/>
      <c r="Q1838" s="207"/>
    </row>
    <row r="1839" s="206" customFormat="1" spans="3:17">
      <c r="C1839" s="121"/>
      <c r="D1839" s="121"/>
      <c r="E1839" s="121"/>
      <c r="F1839" s="121"/>
      <c r="G1839" s="121"/>
      <c r="H1839" s="121"/>
      <c r="I1839" s="121"/>
      <c r="J1839" s="121"/>
      <c r="K1839" s="121"/>
      <c r="L1839" s="121"/>
      <c r="O1839" s="207"/>
      <c r="P1839" s="207"/>
      <c r="Q1839" s="207"/>
    </row>
    <row r="1840" s="206" customFormat="1" spans="3:17">
      <c r="C1840" s="121"/>
      <c r="D1840" s="121"/>
      <c r="E1840" s="121"/>
      <c r="F1840" s="121"/>
      <c r="G1840" s="121"/>
      <c r="H1840" s="121"/>
      <c r="I1840" s="121"/>
      <c r="J1840" s="121"/>
      <c r="K1840" s="121"/>
      <c r="L1840" s="121"/>
      <c r="O1840" s="207"/>
      <c r="P1840" s="207"/>
      <c r="Q1840" s="207"/>
    </row>
    <row r="1841" s="206" customFormat="1" spans="3:17">
      <c r="C1841" s="121"/>
      <c r="D1841" s="121"/>
      <c r="E1841" s="121"/>
      <c r="F1841" s="121"/>
      <c r="G1841" s="121"/>
      <c r="H1841" s="121"/>
      <c r="I1841" s="121"/>
      <c r="J1841" s="121"/>
      <c r="K1841" s="121"/>
      <c r="L1841" s="121"/>
      <c r="O1841" s="207"/>
      <c r="P1841" s="207"/>
      <c r="Q1841" s="207"/>
    </row>
    <row r="1842" s="206" customFormat="1" spans="3:17">
      <c r="C1842" s="121"/>
      <c r="D1842" s="121"/>
      <c r="E1842" s="121"/>
      <c r="F1842" s="121"/>
      <c r="G1842" s="121"/>
      <c r="H1842" s="121"/>
      <c r="I1842" s="121"/>
      <c r="J1842" s="121"/>
      <c r="K1842" s="121"/>
      <c r="L1842" s="121"/>
      <c r="O1842" s="207"/>
      <c r="P1842" s="207"/>
      <c r="Q1842" s="207"/>
    </row>
    <row r="1843" s="206" customFormat="1" spans="3:17">
      <c r="C1843" s="121"/>
      <c r="D1843" s="121"/>
      <c r="E1843" s="121"/>
      <c r="F1843" s="121"/>
      <c r="G1843" s="121"/>
      <c r="H1843" s="121"/>
      <c r="I1843" s="121"/>
      <c r="J1843" s="121"/>
      <c r="K1843" s="121"/>
      <c r="L1843" s="121"/>
      <c r="O1843" s="207"/>
      <c r="P1843" s="207"/>
      <c r="Q1843" s="207"/>
    </row>
    <row r="1844" s="206" customFormat="1" spans="3:17">
      <c r="C1844" s="121"/>
      <c r="D1844" s="121"/>
      <c r="E1844" s="121"/>
      <c r="F1844" s="121"/>
      <c r="G1844" s="121"/>
      <c r="H1844" s="121"/>
      <c r="I1844" s="121"/>
      <c r="J1844" s="121"/>
      <c r="K1844" s="121"/>
      <c r="L1844" s="121"/>
      <c r="O1844" s="207"/>
      <c r="P1844" s="207"/>
      <c r="Q1844" s="207"/>
    </row>
    <row r="1845" s="206" customFormat="1" spans="3:17">
      <c r="C1845" s="121"/>
      <c r="D1845" s="121"/>
      <c r="E1845" s="121"/>
      <c r="F1845" s="121"/>
      <c r="G1845" s="121"/>
      <c r="H1845" s="121"/>
      <c r="I1845" s="121"/>
      <c r="J1845" s="121"/>
      <c r="K1845" s="121"/>
      <c r="L1845" s="121"/>
      <c r="O1845" s="207"/>
      <c r="P1845" s="207"/>
      <c r="Q1845" s="207"/>
    </row>
    <row r="1846" s="206" customFormat="1" spans="3:17">
      <c r="C1846" s="121"/>
      <c r="D1846" s="121"/>
      <c r="E1846" s="121"/>
      <c r="F1846" s="121"/>
      <c r="G1846" s="121"/>
      <c r="H1846" s="121"/>
      <c r="I1846" s="121"/>
      <c r="J1846" s="121"/>
      <c r="K1846" s="121"/>
      <c r="L1846" s="121"/>
      <c r="O1846" s="207"/>
      <c r="P1846" s="207"/>
      <c r="Q1846" s="207"/>
    </row>
    <row r="1847" s="206" customFormat="1" spans="3:17">
      <c r="C1847" s="121"/>
      <c r="D1847" s="121"/>
      <c r="E1847" s="121"/>
      <c r="F1847" s="121"/>
      <c r="G1847" s="121"/>
      <c r="H1847" s="121"/>
      <c r="I1847" s="121"/>
      <c r="J1847" s="121"/>
      <c r="K1847" s="121"/>
      <c r="L1847" s="121"/>
      <c r="O1847" s="207"/>
      <c r="P1847" s="207"/>
      <c r="Q1847" s="207"/>
    </row>
    <row r="1848" s="206" customFormat="1" spans="3:17">
      <c r="C1848" s="121"/>
      <c r="D1848" s="121"/>
      <c r="E1848" s="121"/>
      <c r="F1848" s="121"/>
      <c r="G1848" s="121"/>
      <c r="H1848" s="121"/>
      <c r="I1848" s="121"/>
      <c r="J1848" s="121"/>
      <c r="K1848" s="121"/>
      <c r="L1848" s="121"/>
      <c r="O1848" s="207"/>
      <c r="P1848" s="207"/>
      <c r="Q1848" s="207"/>
    </row>
    <row r="1849" s="206" customFormat="1" spans="3:17">
      <c r="C1849" s="121"/>
      <c r="D1849" s="121"/>
      <c r="E1849" s="121"/>
      <c r="F1849" s="121"/>
      <c r="G1849" s="121"/>
      <c r="H1849" s="121"/>
      <c r="I1849" s="121"/>
      <c r="J1849" s="121"/>
      <c r="K1849" s="121"/>
      <c r="L1849" s="121"/>
      <c r="O1849" s="207"/>
      <c r="P1849" s="207"/>
      <c r="Q1849" s="207"/>
    </row>
    <row r="1850" s="206" customFormat="1" spans="3:17">
      <c r="C1850" s="121"/>
      <c r="D1850" s="121"/>
      <c r="E1850" s="121"/>
      <c r="F1850" s="121"/>
      <c r="G1850" s="121"/>
      <c r="H1850" s="121"/>
      <c r="I1850" s="121"/>
      <c r="J1850" s="121"/>
      <c r="K1850" s="121"/>
      <c r="L1850" s="121"/>
      <c r="O1850" s="207"/>
      <c r="P1850" s="207"/>
      <c r="Q1850" s="207"/>
    </row>
    <row r="1851" s="206" customFormat="1" spans="3:17">
      <c r="C1851" s="121"/>
      <c r="D1851" s="121"/>
      <c r="E1851" s="121"/>
      <c r="F1851" s="121"/>
      <c r="G1851" s="121"/>
      <c r="H1851" s="121"/>
      <c r="I1851" s="121"/>
      <c r="J1851" s="121"/>
      <c r="K1851" s="121"/>
      <c r="L1851" s="121"/>
      <c r="O1851" s="207"/>
      <c r="P1851" s="207"/>
      <c r="Q1851" s="207"/>
    </row>
    <row r="1852" s="206" customFormat="1" spans="3:17">
      <c r="C1852" s="121"/>
      <c r="D1852" s="121"/>
      <c r="E1852" s="121"/>
      <c r="F1852" s="121"/>
      <c r="G1852" s="121"/>
      <c r="H1852" s="121"/>
      <c r="I1852" s="121"/>
      <c r="J1852" s="121"/>
      <c r="K1852" s="121"/>
      <c r="L1852" s="121"/>
      <c r="O1852" s="207"/>
      <c r="P1852" s="207"/>
      <c r="Q1852" s="207"/>
    </row>
    <row r="1853" s="206" customFormat="1" spans="3:17">
      <c r="C1853" s="121"/>
      <c r="D1853" s="121"/>
      <c r="E1853" s="121"/>
      <c r="F1853" s="121"/>
      <c r="G1853" s="121"/>
      <c r="H1853" s="121"/>
      <c r="I1853" s="121"/>
      <c r="J1853" s="121"/>
      <c r="K1853" s="121"/>
      <c r="L1853" s="121"/>
      <c r="O1853" s="207"/>
      <c r="P1853" s="207"/>
      <c r="Q1853" s="207"/>
    </row>
    <row r="1854" s="206" customFormat="1" spans="3:17">
      <c r="C1854" s="121"/>
      <c r="D1854" s="121"/>
      <c r="E1854" s="121"/>
      <c r="F1854" s="121"/>
      <c r="G1854" s="121"/>
      <c r="H1854" s="121"/>
      <c r="I1854" s="121"/>
      <c r="J1854" s="121"/>
      <c r="K1854" s="121"/>
      <c r="L1854" s="121"/>
      <c r="O1854" s="207"/>
      <c r="P1854" s="207"/>
      <c r="Q1854" s="207"/>
    </row>
    <row r="1855" s="206" customFormat="1" spans="3:17">
      <c r="C1855" s="121"/>
      <c r="D1855" s="121"/>
      <c r="E1855" s="121"/>
      <c r="F1855" s="121"/>
      <c r="G1855" s="121"/>
      <c r="H1855" s="121"/>
      <c r="I1855" s="121"/>
      <c r="J1855" s="121"/>
      <c r="K1855" s="121"/>
      <c r="L1855" s="121"/>
      <c r="O1855" s="207"/>
      <c r="P1855" s="207"/>
      <c r="Q1855" s="207"/>
    </row>
    <row r="1856" s="206" customFormat="1" spans="3:17">
      <c r="C1856" s="121"/>
      <c r="D1856" s="121"/>
      <c r="E1856" s="121"/>
      <c r="F1856" s="121"/>
      <c r="G1856" s="121"/>
      <c r="H1856" s="121"/>
      <c r="I1856" s="121"/>
      <c r="J1856" s="121"/>
      <c r="K1856" s="121"/>
      <c r="L1856" s="121"/>
      <c r="O1856" s="207"/>
      <c r="P1856" s="207"/>
      <c r="Q1856" s="207"/>
    </row>
    <row r="1857" s="206" customFormat="1" spans="3:17">
      <c r="C1857" s="121"/>
      <c r="D1857" s="121"/>
      <c r="E1857" s="121"/>
      <c r="F1857" s="121"/>
      <c r="G1857" s="121"/>
      <c r="H1857" s="121"/>
      <c r="I1857" s="121"/>
      <c r="J1857" s="121"/>
      <c r="K1857" s="121"/>
      <c r="L1857" s="121"/>
      <c r="O1857" s="207"/>
      <c r="P1857" s="207"/>
      <c r="Q1857" s="207"/>
    </row>
    <row r="1858" s="206" customFormat="1" spans="3:17">
      <c r="C1858" s="121"/>
      <c r="D1858" s="121"/>
      <c r="E1858" s="121"/>
      <c r="F1858" s="121"/>
      <c r="G1858" s="121"/>
      <c r="H1858" s="121"/>
      <c r="I1858" s="121"/>
      <c r="J1858" s="121"/>
      <c r="K1858" s="121"/>
      <c r="L1858" s="121"/>
      <c r="O1858" s="207"/>
      <c r="P1858" s="207"/>
      <c r="Q1858" s="207"/>
    </row>
    <row r="1859" s="206" customFormat="1" spans="3:17">
      <c r="C1859" s="121"/>
      <c r="D1859" s="121"/>
      <c r="E1859" s="121"/>
      <c r="F1859" s="121"/>
      <c r="G1859" s="121"/>
      <c r="H1859" s="121"/>
      <c r="I1859" s="121"/>
      <c r="J1859" s="121"/>
      <c r="K1859" s="121"/>
      <c r="L1859" s="121"/>
      <c r="O1859" s="207"/>
      <c r="P1859" s="207"/>
      <c r="Q1859" s="207"/>
    </row>
    <row r="1860" s="206" customFormat="1" spans="3:17">
      <c r="C1860" s="121"/>
      <c r="D1860" s="121"/>
      <c r="E1860" s="121"/>
      <c r="F1860" s="121"/>
      <c r="G1860" s="121"/>
      <c r="H1860" s="121"/>
      <c r="I1860" s="121"/>
      <c r="J1860" s="121"/>
      <c r="K1860" s="121"/>
      <c r="L1860" s="121"/>
      <c r="O1860" s="207"/>
      <c r="P1860" s="207"/>
      <c r="Q1860" s="207"/>
    </row>
    <row r="1861" s="206" customFormat="1" spans="3:17">
      <c r="C1861" s="121"/>
      <c r="D1861" s="121"/>
      <c r="E1861" s="121"/>
      <c r="F1861" s="121"/>
      <c r="G1861" s="121"/>
      <c r="H1861" s="121"/>
      <c r="I1861" s="121"/>
      <c r="J1861" s="121"/>
      <c r="K1861" s="121"/>
      <c r="L1861" s="121"/>
      <c r="O1861" s="207"/>
      <c r="P1861" s="207"/>
      <c r="Q1861" s="207"/>
    </row>
    <row r="1862" s="206" customFormat="1" spans="3:17">
      <c r="C1862" s="121"/>
      <c r="D1862" s="121"/>
      <c r="E1862" s="121"/>
      <c r="F1862" s="121"/>
      <c r="G1862" s="121"/>
      <c r="H1862" s="121"/>
      <c r="I1862" s="121"/>
      <c r="J1862" s="121"/>
      <c r="K1862" s="121"/>
      <c r="L1862" s="121"/>
      <c r="O1862" s="207"/>
      <c r="P1862" s="207"/>
      <c r="Q1862" s="207"/>
    </row>
    <row r="1863" s="206" customFormat="1" spans="3:17">
      <c r="C1863" s="121"/>
      <c r="D1863" s="121"/>
      <c r="E1863" s="121"/>
      <c r="F1863" s="121"/>
      <c r="G1863" s="121"/>
      <c r="H1863" s="121"/>
      <c r="I1863" s="121"/>
      <c r="J1863" s="121"/>
      <c r="K1863" s="121"/>
      <c r="L1863" s="121"/>
      <c r="O1863" s="207"/>
      <c r="P1863" s="207"/>
      <c r="Q1863" s="207"/>
    </row>
    <row r="1864" s="206" customFormat="1" spans="3:17">
      <c r="C1864" s="121"/>
      <c r="D1864" s="121"/>
      <c r="E1864" s="121"/>
      <c r="F1864" s="121"/>
      <c r="G1864" s="121"/>
      <c r="H1864" s="121"/>
      <c r="I1864" s="121"/>
      <c r="J1864" s="121"/>
      <c r="K1864" s="121"/>
      <c r="L1864" s="121"/>
      <c r="O1864" s="207"/>
      <c r="P1864" s="207"/>
      <c r="Q1864" s="207"/>
    </row>
    <row r="1865" s="206" customFormat="1" spans="3:17">
      <c r="C1865" s="121"/>
      <c r="D1865" s="121"/>
      <c r="E1865" s="121"/>
      <c r="F1865" s="121"/>
      <c r="G1865" s="121"/>
      <c r="H1865" s="121"/>
      <c r="I1865" s="121"/>
      <c r="J1865" s="121"/>
      <c r="K1865" s="121"/>
      <c r="L1865" s="121"/>
      <c r="O1865" s="207"/>
      <c r="P1865" s="207"/>
      <c r="Q1865" s="207"/>
    </row>
    <row r="1866" s="206" customFormat="1" spans="3:17">
      <c r="C1866" s="121"/>
      <c r="D1866" s="121"/>
      <c r="E1866" s="121"/>
      <c r="F1866" s="121"/>
      <c r="G1866" s="121"/>
      <c r="H1866" s="121"/>
      <c r="I1866" s="121"/>
      <c r="J1866" s="121"/>
      <c r="K1866" s="121"/>
      <c r="L1866" s="121"/>
      <c r="O1866" s="207"/>
      <c r="P1866" s="207"/>
      <c r="Q1866" s="207"/>
    </row>
    <row r="1867" s="206" customFormat="1" spans="3:17">
      <c r="C1867" s="121"/>
      <c r="D1867" s="121"/>
      <c r="E1867" s="121"/>
      <c r="F1867" s="121"/>
      <c r="G1867" s="121"/>
      <c r="H1867" s="121"/>
      <c r="I1867" s="121"/>
      <c r="J1867" s="121"/>
      <c r="K1867" s="121"/>
      <c r="L1867" s="121"/>
      <c r="O1867" s="207"/>
      <c r="P1867" s="207"/>
      <c r="Q1867" s="207"/>
    </row>
    <row r="1868" s="206" customFormat="1" spans="3:17">
      <c r="C1868" s="121"/>
      <c r="D1868" s="121"/>
      <c r="E1868" s="121"/>
      <c r="F1868" s="121"/>
      <c r="G1868" s="121"/>
      <c r="H1868" s="121"/>
      <c r="I1868" s="121"/>
      <c r="J1868" s="121"/>
      <c r="K1868" s="121"/>
      <c r="L1868" s="121"/>
      <c r="O1868" s="207"/>
      <c r="P1868" s="207"/>
      <c r="Q1868" s="207"/>
    </row>
    <row r="1869" s="206" customFormat="1" spans="3:17">
      <c r="C1869" s="121"/>
      <c r="D1869" s="121"/>
      <c r="E1869" s="121"/>
      <c r="F1869" s="121"/>
      <c r="G1869" s="121"/>
      <c r="H1869" s="121"/>
      <c r="I1869" s="121"/>
      <c r="J1869" s="121"/>
      <c r="K1869" s="121"/>
      <c r="L1869" s="121"/>
      <c r="O1869" s="207"/>
      <c r="P1869" s="207"/>
      <c r="Q1869" s="207"/>
    </row>
    <row r="1870" s="206" customFormat="1" spans="3:17">
      <c r="C1870" s="121"/>
      <c r="D1870" s="121"/>
      <c r="E1870" s="121"/>
      <c r="F1870" s="121"/>
      <c r="G1870" s="121"/>
      <c r="H1870" s="121"/>
      <c r="I1870" s="121"/>
      <c r="J1870" s="121"/>
      <c r="K1870" s="121"/>
      <c r="L1870" s="121"/>
      <c r="O1870" s="207"/>
      <c r="P1870" s="207"/>
      <c r="Q1870" s="207"/>
    </row>
    <row r="1871" s="206" customFormat="1" spans="3:17">
      <c r="C1871" s="121"/>
      <c r="D1871" s="121"/>
      <c r="E1871" s="121"/>
      <c r="F1871" s="121"/>
      <c r="G1871" s="121"/>
      <c r="H1871" s="121"/>
      <c r="I1871" s="121"/>
      <c r="J1871" s="121"/>
      <c r="K1871" s="121"/>
      <c r="L1871" s="121"/>
      <c r="O1871" s="207"/>
      <c r="P1871" s="207"/>
      <c r="Q1871" s="207"/>
    </row>
    <row r="1872" s="206" customFormat="1" spans="3:17">
      <c r="C1872" s="121"/>
      <c r="D1872" s="121"/>
      <c r="E1872" s="121"/>
      <c r="F1872" s="121"/>
      <c r="G1872" s="121"/>
      <c r="H1872" s="121"/>
      <c r="I1872" s="121"/>
      <c r="J1872" s="121"/>
      <c r="K1872" s="121"/>
      <c r="L1872" s="121"/>
      <c r="O1872" s="207"/>
      <c r="P1872" s="207"/>
      <c r="Q1872" s="207"/>
    </row>
    <row r="1873" s="206" customFormat="1" spans="3:17">
      <c r="C1873" s="121"/>
      <c r="D1873" s="121"/>
      <c r="E1873" s="121"/>
      <c r="F1873" s="121"/>
      <c r="G1873" s="121"/>
      <c r="H1873" s="121"/>
      <c r="I1873" s="121"/>
      <c r="J1873" s="121"/>
      <c r="K1873" s="121"/>
      <c r="L1873" s="121"/>
      <c r="O1873" s="207"/>
      <c r="P1873" s="207"/>
      <c r="Q1873" s="207"/>
    </row>
    <row r="1874" s="206" customFormat="1" spans="3:17">
      <c r="C1874" s="121"/>
      <c r="D1874" s="121"/>
      <c r="E1874" s="121"/>
      <c r="F1874" s="121"/>
      <c r="G1874" s="121"/>
      <c r="H1874" s="121"/>
      <c r="I1874" s="121"/>
      <c r="J1874" s="121"/>
      <c r="K1874" s="121"/>
      <c r="L1874" s="121"/>
      <c r="O1874" s="207"/>
      <c r="P1874" s="207"/>
      <c r="Q1874" s="207"/>
    </row>
    <row r="1875" s="206" customFormat="1" spans="3:17">
      <c r="C1875" s="121"/>
      <c r="D1875" s="121"/>
      <c r="E1875" s="121"/>
      <c r="F1875" s="121"/>
      <c r="G1875" s="121"/>
      <c r="H1875" s="121"/>
      <c r="I1875" s="121"/>
      <c r="J1875" s="121"/>
      <c r="K1875" s="121"/>
      <c r="L1875" s="121"/>
      <c r="O1875" s="207"/>
      <c r="P1875" s="207"/>
      <c r="Q1875" s="207"/>
    </row>
    <row r="1876" s="206" customFormat="1" spans="3:17">
      <c r="C1876" s="121"/>
      <c r="D1876" s="121"/>
      <c r="E1876" s="121"/>
      <c r="F1876" s="121"/>
      <c r="G1876" s="121"/>
      <c r="H1876" s="121"/>
      <c r="I1876" s="121"/>
      <c r="J1876" s="121"/>
      <c r="K1876" s="121"/>
      <c r="L1876" s="121"/>
      <c r="O1876" s="207"/>
      <c r="P1876" s="207"/>
      <c r="Q1876" s="207"/>
    </row>
    <row r="1877" s="206" customFormat="1" spans="3:17">
      <c r="C1877" s="121"/>
      <c r="D1877" s="121"/>
      <c r="E1877" s="121"/>
      <c r="F1877" s="121"/>
      <c r="G1877" s="121"/>
      <c r="H1877" s="121"/>
      <c r="I1877" s="121"/>
      <c r="J1877" s="121"/>
      <c r="K1877" s="121"/>
      <c r="L1877" s="121"/>
      <c r="O1877" s="207"/>
      <c r="P1877" s="207"/>
      <c r="Q1877" s="207"/>
    </row>
    <row r="1878" s="206" customFormat="1" spans="3:17">
      <c r="C1878" s="121"/>
      <c r="D1878" s="121"/>
      <c r="E1878" s="121"/>
      <c r="F1878" s="121"/>
      <c r="G1878" s="121"/>
      <c r="H1878" s="121"/>
      <c r="I1878" s="121"/>
      <c r="J1878" s="121"/>
      <c r="K1878" s="121"/>
      <c r="L1878" s="121"/>
      <c r="O1878" s="207"/>
      <c r="P1878" s="207"/>
      <c r="Q1878" s="207"/>
    </row>
    <row r="1879" s="206" customFormat="1" spans="3:17">
      <c r="C1879" s="121"/>
      <c r="D1879" s="121"/>
      <c r="E1879" s="121"/>
      <c r="F1879" s="121"/>
      <c r="G1879" s="121"/>
      <c r="H1879" s="121"/>
      <c r="I1879" s="121"/>
      <c r="J1879" s="121"/>
      <c r="K1879" s="121"/>
      <c r="L1879" s="121"/>
      <c r="O1879" s="207"/>
      <c r="P1879" s="207"/>
      <c r="Q1879" s="207"/>
    </row>
    <row r="1880" s="206" customFormat="1" spans="3:17">
      <c r="C1880" s="121"/>
      <c r="D1880" s="121"/>
      <c r="E1880" s="121"/>
      <c r="F1880" s="121"/>
      <c r="G1880" s="121"/>
      <c r="H1880" s="121"/>
      <c r="I1880" s="121"/>
      <c r="J1880" s="121"/>
      <c r="K1880" s="121"/>
      <c r="L1880" s="121"/>
      <c r="O1880" s="207"/>
      <c r="P1880" s="207"/>
      <c r="Q1880" s="207"/>
    </row>
    <row r="1881" s="206" customFormat="1" spans="3:17">
      <c r="C1881" s="121"/>
      <c r="D1881" s="121"/>
      <c r="E1881" s="121"/>
      <c r="F1881" s="121"/>
      <c r="G1881" s="121"/>
      <c r="H1881" s="121"/>
      <c r="I1881" s="121"/>
      <c r="J1881" s="121"/>
      <c r="K1881" s="121"/>
      <c r="L1881" s="121"/>
      <c r="O1881" s="207"/>
      <c r="P1881" s="207"/>
      <c r="Q1881" s="207"/>
    </row>
    <row r="1882" s="206" customFormat="1" spans="3:17">
      <c r="C1882" s="121"/>
      <c r="D1882" s="121"/>
      <c r="E1882" s="121"/>
      <c r="F1882" s="121"/>
      <c r="G1882" s="121"/>
      <c r="H1882" s="121"/>
      <c r="I1882" s="121"/>
      <c r="J1882" s="121"/>
      <c r="K1882" s="121"/>
      <c r="L1882" s="121"/>
      <c r="O1882" s="207"/>
      <c r="P1882" s="207"/>
      <c r="Q1882" s="207"/>
    </row>
    <row r="1883" s="206" customFormat="1" spans="3:17">
      <c r="C1883" s="121"/>
      <c r="D1883" s="121"/>
      <c r="E1883" s="121"/>
      <c r="F1883" s="121"/>
      <c r="G1883" s="121"/>
      <c r="H1883" s="121"/>
      <c r="I1883" s="121"/>
      <c r="J1883" s="121"/>
      <c r="K1883" s="121"/>
      <c r="L1883" s="121"/>
      <c r="O1883" s="207"/>
      <c r="P1883" s="207"/>
      <c r="Q1883" s="207"/>
    </row>
    <row r="1884" s="206" customFormat="1" spans="3:17">
      <c r="C1884" s="121"/>
      <c r="D1884" s="121"/>
      <c r="E1884" s="121"/>
      <c r="F1884" s="121"/>
      <c r="G1884" s="121"/>
      <c r="H1884" s="121"/>
      <c r="I1884" s="121"/>
      <c r="J1884" s="121"/>
      <c r="K1884" s="121"/>
      <c r="L1884" s="121"/>
      <c r="O1884" s="207"/>
      <c r="P1884" s="207"/>
      <c r="Q1884" s="207"/>
    </row>
    <row r="1885" s="206" customFormat="1" spans="3:17">
      <c r="C1885" s="121"/>
      <c r="D1885" s="121"/>
      <c r="E1885" s="121"/>
      <c r="F1885" s="121"/>
      <c r="G1885" s="121"/>
      <c r="H1885" s="121"/>
      <c r="I1885" s="121"/>
      <c r="J1885" s="121"/>
      <c r="K1885" s="121"/>
      <c r="L1885" s="121"/>
      <c r="O1885" s="207"/>
      <c r="P1885" s="207"/>
      <c r="Q1885" s="207"/>
    </row>
    <row r="1886" s="206" customFormat="1" spans="3:17">
      <c r="C1886" s="121"/>
      <c r="D1886" s="121"/>
      <c r="E1886" s="121"/>
      <c r="F1886" s="121"/>
      <c r="G1886" s="121"/>
      <c r="H1886" s="121"/>
      <c r="I1886" s="121"/>
      <c r="J1886" s="121"/>
      <c r="K1886" s="121"/>
      <c r="L1886" s="121"/>
      <c r="O1886" s="207"/>
      <c r="P1886" s="207"/>
      <c r="Q1886" s="207"/>
    </row>
    <row r="1887" s="206" customFormat="1" spans="3:17">
      <c r="C1887" s="121"/>
      <c r="D1887" s="121"/>
      <c r="E1887" s="121"/>
      <c r="F1887" s="121"/>
      <c r="G1887" s="121"/>
      <c r="H1887" s="121"/>
      <c r="I1887" s="121"/>
      <c r="J1887" s="121"/>
      <c r="K1887" s="121"/>
      <c r="L1887" s="121"/>
      <c r="O1887" s="207"/>
      <c r="P1887" s="207"/>
      <c r="Q1887" s="207"/>
    </row>
    <row r="1888" s="206" customFormat="1" spans="3:17">
      <c r="C1888" s="121"/>
      <c r="D1888" s="121"/>
      <c r="E1888" s="121"/>
      <c r="F1888" s="121"/>
      <c r="G1888" s="121"/>
      <c r="H1888" s="121"/>
      <c r="I1888" s="121"/>
      <c r="J1888" s="121"/>
      <c r="K1888" s="121"/>
      <c r="L1888" s="121"/>
      <c r="O1888" s="207"/>
      <c r="P1888" s="207"/>
      <c r="Q1888" s="207"/>
    </row>
    <row r="1889" s="206" customFormat="1" spans="3:17">
      <c r="C1889" s="121"/>
      <c r="D1889" s="121"/>
      <c r="E1889" s="121"/>
      <c r="F1889" s="121"/>
      <c r="G1889" s="121"/>
      <c r="H1889" s="121"/>
      <c r="I1889" s="121"/>
      <c r="J1889" s="121"/>
      <c r="K1889" s="121"/>
      <c r="L1889" s="121"/>
      <c r="O1889" s="207"/>
      <c r="P1889" s="207"/>
      <c r="Q1889" s="207"/>
    </row>
    <row r="1890" s="206" customFormat="1" spans="3:17">
      <c r="C1890" s="121"/>
      <c r="D1890" s="121"/>
      <c r="E1890" s="121"/>
      <c r="F1890" s="121"/>
      <c r="G1890" s="121"/>
      <c r="H1890" s="121"/>
      <c r="I1890" s="121"/>
      <c r="J1890" s="121"/>
      <c r="K1890" s="121"/>
      <c r="L1890" s="121"/>
      <c r="O1890" s="207"/>
      <c r="P1890" s="207"/>
      <c r="Q1890" s="207"/>
    </row>
    <row r="1891" s="206" customFormat="1" spans="3:17">
      <c r="C1891" s="121"/>
      <c r="D1891" s="121"/>
      <c r="E1891" s="121"/>
      <c r="F1891" s="121"/>
      <c r="G1891" s="121"/>
      <c r="H1891" s="121"/>
      <c r="I1891" s="121"/>
      <c r="J1891" s="121"/>
      <c r="K1891" s="121"/>
      <c r="L1891" s="121"/>
      <c r="O1891" s="207"/>
      <c r="P1891" s="207"/>
      <c r="Q1891" s="207"/>
    </row>
    <row r="1892" s="206" customFormat="1" spans="3:17">
      <c r="C1892" s="121"/>
      <c r="D1892" s="121"/>
      <c r="E1892" s="121"/>
      <c r="F1892" s="121"/>
      <c r="G1892" s="121"/>
      <c r="H1892" s="121"/>
      <c r="I1892" s="121"/>
      <c r="J1892" s="121"/>
      <c r="K1892" s="121"/>
      <c r="L1892" s="121"/>
      <c r="O1892" s="207"/>
      <c r="P1892" s="207"/>
      <c r="Q1892" s="207"/>
    </row>
    <row r="1893" s="206" customFormat="1" spans="3:17">
      <c r="C1893" s="121"/>
      <c r="D1893" s="121"/>
      <c r="E1893" s="121"/>
      <c r="F1893" s="121"/>
      <c r="G1893" s="121"/>
      <c r="H1893" s="121"/>
      <c r="I1893" s="121"/>
      <c r="J1893" s="121"/>
      <c r="K1893" s="121"/>
      <c r="L1893" s="121"/>
      <c r="O1893" s="207"/>
      <c r="P1893" s="207"/>
      <c r="Q1893" s="207"/>
    </row>
    <row r="1894" s="206" customFormat="1" spans="3:17">
      <c r="C1894" s="121"/>
      <c r="D1894" s="121"/>
      <c r="E1894" s="121"/>
      <c r="F1894" s="121"/>
      <c r="G1894" s="121"/>
      <c r="H1894" s="121"/>
      <c r="I1894" s="121"/>
      <c r="J1894" s="121"/>
      <c r="K1894" s="121"/>
      <c r="L1894" s="121"/>
      <c r="O1894" s="207"/>
      <c r="P1894" s="207"/>
      <c r="Q1894" s="207"/>
    </row>
    <row r="1895" s="206" customFormat="1" spans="3:17">
      <c r="C1895" s="121"/>
      <c r="D1895" s="121"/>
      <c r="E1895" s="121"/>
      <c r="F1895" s="121"/>
      <c r="G1895" s="121"/>
      <c r="H1895" s="121"/>
      <c r="I1895" s="121"/>
      <c r="J1895" s="121"/>
      <c r="K1895" s="121"/>
      <c r="L1895" s="121"/>
      <c r="O1895" s="207"/>
      <c r="P1895" s="207"/>
      <c r="Q1895" s="207"/>
    </row>
    <row r="1896" s="206" customFormat="1" spans="3:17">
      <c r="C1896" s="121"/>
      <c r="D1896" s="121"/>
      <c r="E1896" s="121"/>
      <c r="F1896" s="121"/>
      <c r="G1896" s="121"/>
      <c r="H1896" s="121"/>
      <c r="I1896" s="121"/>
      <c r="J1896" s="121"/>
      <c r="K1896" s="121"/>
      <c r="L1896" s="121"/>
      <c r="O1896" s="207"/>
      <c r="P1896" s="207"/>
      <c r="Q1896" s="207"/>
    </row>
    <row r="1897" s="206" customFormat="1" spans="3:17">
      <c r="C1897" s="121"/>
      <c r="D1897" s="121"/>
      <c r="E1897" s="121"/>
      <c r="F1897" s="121"/>
      <c r="G1897" s="121"/>
      <c r="H1897" s="121"/>
      <c r="I1897" s="121"/>
      <c r="J1897" s="121"/>
      <c r="K1897" s="121"/>
      <c r="L1897" s="121"/>
      <c r="O1897" s="207"/>
      <c r="P1897" s="207"/>
      <c r="Q1897" s="207"/>
    </row>
    <row r="1898" s="206" customFormat="1" spans="3:17">
      <c r="C1898" s="121"/>
      <c r="D1898" s="121"/>
      <c r="E1898" s="121"/>
      <c r="F1898" s="121"/>
      <c r="G1898" s="121"/>
      <c r="H1898" s="121"/>
      <c r="I1898" s="121"/>
      <c r="J1898" s="121"/>
      <c r="K1898" s="121"/>
      <c r="L1898" s="121"/>
      <c r="O1898" s="207"/>
      <c r="P1898" s="207"/>
      <c r="Q1898" s="207"/>
    </row>
    <row r="1899" s="206" customFormat="1" spans="3:17">
      <c r="C1899" s="121"/>
      <c r="D1899" s="121"/>
      <c r="E1899" s="121"/>
      <c r="F1899" s="121"/>
      <c r="G1899" s="121"/>
      <c r="H1899" s="121"/>
      <c r="I1899" s="121"/>
      <c r="J1899" s="121"/>
      <c r="K1899" s="121"/>
      <c r="L1899" s="121"/>
      <c r="O1899" s="207"/>
      <c r="P1899" s="207"/>
      <c r="Q1899" s="207"/>
    </row>
    <row r="1900" s="206" customFormat="1" spans="3:17">
      <c r="C1900" s="121"/>
      <c r="D1900" s="121"/>
      <c r="E1900" s="121"/>
      <c r="F1900" s="121"/>
      <c r="G1900" s="121"/>
      <c r="H1900" s="121"/>
      <c r="I1900" s="121"/>
      <c r="J1900" s="121"/>
      <c r="K1900" s="121"/>
      <c r="L1900" s="121"/>
      <c r="O1900" s="207"/>
      <c r="P1900" s="207"/>
      <c r="Q1900" s="207"/>
    </row>
    <row r="1901" s="206" customFormat="1" spans="3:17">
      <c r="C1901" s="121"/>
      <c r="D1901" s="121"/>
      <c r="E1901" s="121"/>
      <c r="F1901" s="121"/>
      <c r="G1901" s="121"/>
      <c r="H1901" s="121"/>
      <c r="I1901" s="121"/>
      <c r="J1901" s="121"/>
      <c r="K1901" s="121"/>
      <c r="L1901" s="121"/>
      <c r="O1901" s="207"/>
      <c r="P1901" s="207"/>
      <c r="Q1901" s="207"/>
    </row>
    <row r="1902" s="206" customFormat="1" spans="3:17">
      <c r="C1902" s="121"/>
      <c r="D1902" s="121"/>
      <c r="E1902" s="121"/>
      <c r="F1902" s="121"/>
      <c r="G1902" s="121"/>
      <c r="H1902" s="121"/>
      <c r="I1902" s="121"/>
      <c r="J1902" s="121"/>
      <c r="K1902" s="121"/>
      <c r="L1902" s="121"/>
      <c r="O1902" s="207"/>
      <c r="P1902" s="207"/>
      <c r="Q1902" s="207"/>
    </row>
    <row r="1903" s="206" customFormat="1" spans="3:17">
      <c r="C1903" s="121"/>
      <c r="D1903" s="121"/>
      <c r="E1903" s="121"/>
      <c r="F1903" s="121"/>
      <c r="G1903" s="121"/>
      <c r="H1903" s="121"/>
      <c r="I1903" s="121"/>
      <c r="J1903" s="121"/>
      <c r="K1903" s="121"/>
      <c r="L1903" s="121"/>
      <c r="O1903" s="207"/>
      <c r="P1903" s="207"/>
      <c r="Q1903" s="207"/>
    </row>
    <row r="1904" s="206" customFormat="1" spans="3:17">
      <c r="C1904" s="121"/>
      <c r="D1904" s="121"/>
      <c r="E1904" s="121"/>
      <c r="F1904" s="121"/>
      <c r="G1904" s="121"/>
      <c r="H1904" s="121"/>
      <c r="I1904" s="121"/>
      <c r="J1904" s="121"/>
      <c r="K1904" s="121"/>
      <c r="L1904" s="121"/>
      <c r="O1904" s="207"/>
      <c r="P1904" s="207"/>
      <c r="Q1904" s="207"/>
    </row>
    <row r="1905" s="206" customFormat="1" spans="3:17">
      <c r="C1905" s="121"/>
      <c r="D1905" s="121"/>
      <c r="E1905" s="121"/>
      <c r="F1905" s="121"/>
      <c r="G1905" s="121"/>
      <c r="H1905" s="121"/>
      <c r="I1905" s="121"/>
      <c r="J1905" s="121"/>
      <c r="K1905" s="121"/>
      <c r="L1905" s="121"/>
      <c r="O1905" s="207"/>
      <c r="P1905" s="207"/>
      <c r="Q1905" s="207"/>
    </row>
    <row r="1906" s="206" customFormat="1" spans="3:17">
      <c r="C1906" s="121"/>
      <c r="D1906" s="121"/>
      <c r="E1906" s="121"/>
      <c r="F1906" s="121"/>
      <c r="G1906" s="121"/>
      <c r="H1906" s="121"/>
      <c r="I1906" s="121"/>
      <c r="J1906" s="121"/>
      <c r="K1906" s="121"/>
      <c r="L1906" s="121"/>
      <c r="O1906" s="207"/>
      <c r="P1906" s="207"/>
      <c r="Q1906" s="207"/>
    </row>
    <row r="1907" s="206" customFormat="1" spans="3:17">
      <c r="C1907" s="121"/>
      <c r="D1907" s="121"/>
      <c r="E1907" s="121"/>
      <c r="F1907" s="121"/>
      <c r="G1907" s="121"/>
      <c r="H1907" s="121"/>
      <c r="I1907" s="121"/>
      <c r="J1907" s="121"/>
      <c r="K1907" s="121"/>
      <c r="L1907" s="121"/>
      <c r="O1907" s="207"/>
      <c r="P1907" s="207"/>
      <c r="Q1907" s="207"/>
    </row>
    <row r="1908" s="206" customFormat="1" spans="3:17">
      <c r="C1908" s="121"/>
      <c r="D1908" s="121"/>
      <c r="E1908" s="121"/>
      <c r="F1908" s="121"/>
      <c r="G1908" s="121"/>
      <c r="H1908" s="121"/>
      <c r="I1908" s="121"/>
      <c r="J1908" s="121"/>
      <c r="K1908" s="121"/>
      <c r="L1908" s="121"/>
      <c r="O1908" s="207"/>
      <c r="P1908" s="207"/>
      <c r="Q1908" s="207"/>
    </row>
    <row r="1909" s="206" customFormat="1" spans="3:17">
      <c r="C1909" s="121"/>
      <c r="D1909" s="121"/>
      <c r="E1909" s="121"/>
      <c r="F1909" s="121"/>
      <c r="G1909" s="121"/>
      <c r="H1909" s="121"/>
      <c r="I1909" s="121"/>
      <c r="J1909" s="121"/>
      <c r="K1909" s="121"/>
      <c r="L1909" s="121"/>
      <c r="O1909" s="207"/>
      <c r="P1909" s="207"/>
      <c r="Q1909" s="207"/>
    </row>
    <row r="1910" s="206" customFormat="1" spans="3:17">
      <c r="C1910" s="121"/>
      <c r="D1910" s="121"/>
      <c r="E1910" s="121"/>
      <c r="F1910" s="121"/>
      <c r="G1910" s="121"/>
      <c r="H1910" s="121"/>
      <c r="I1910" s="121"/>
      <c r="J1910" s="121"/>
      <c r="K1910" s="121"/>
      <c r="L1910" s="121"/>
      <c r="O1910" s="207"/>
      <c r="P1910" s="207"/>
      <c r="Q1910" s="207"/>
    </row>
    <row r="1911" s="206" customFormat="1" spans="3:17">
      <c r="C1911" s="121"/>
      <c r="D1911" s="121"/>
      <c r="E1911" s="121"/>
      <c r="F1911" s="121"/>
      <c r="G1911" s="121"/>
      <c r="H1911" s="121"/>
      <c r="I1911" s="121"/>
      <c r="J1911" s="121"/>
      <c r="K1911" s="121"/>
      <c r="L1911" s="121"/>
      <c r="O1911" s="207"/>
      <c r="P1911" s="207"/>
      <c r="Q1911" s="207"/>
    </row>
    <row r="1912" s="206" customFormat="1" spans="3:17">
      <c r="C1912" s="121"/>
      <c r="D1912" s="121"/>
      <c r="E1912" s="121"/>
      <c r="F1912" s="121"/>
      <c r="G1912" s="121"/>
      <c r="H1912" s="121"/>
      <c r="I1912" s="121"/>
      <c r="J1912" s="121"/>
      <c r="K1912" s="121"/>
      <c r="L1912" s="121"/>
      <c r="O1912" s="207"/>
      <c r="P1912" s="207"/>
      <c r="Q1912" s="207"/>
    </row>
    <row r="1913" s="206" customFormat="1" spans="3:17">
      <c r="C1913" s="121"/>
      <c r="D1913" s="121"/>
      <c r="E1913" s="121"/>
      <c r="F1913" s="121"/>
      <c r="G1913" s="121"/>
      <c r="H1913" s="121"/>
      <c r="I1913" s="121"/>
      <c r="J1913" s="121"/>
      <c r="K1913" s="121"/>
      <c r="L1913" s="121"/>
      <c r="O1913" s="207"/>
      <c r="P1913" s="207"/>
      <c r="Q1913" s="207"/>
    </row>
    <row r="1914" s="206" customFormat="1" spans="3:17">
      <c r="C1914" s="121"/>
      <c r="D1914" s="121"/>
      <c r="E1914" s="121"/>
      <c r="F1914" s="121"/>
      <c r="G1914" s="121"/>
      <c r="H1914" s="121"/>
      <c r="I1914" s="121"/>
      <c r="J1914" s="121"/>
      <c r="K1914" s="121"/>
      <c r="L1914" s="121"/>
      <c r="O1914" s="207"/>
      <c r="P1914" s="207"/>
      <c r="Q1914" s="207"/>
    </row>
    <row r="1915" s="206" customFormat="1" spans="3:17">
      <c r="C1915" s="121"/>
      <c r="D1915" s="121"/>
      <c r="E1915" s="121"/>
      <c r="F1915" s="121"/>
      <c r="G1915" s="121"/>
      <c r="H1915" s="121"/>
      <c r="I1915" s="121"/>
      <c r="J1915" s="121"/>
      <c r="K1915" s="121"/>
      <c r="L1915" s="121"/>
      <c r="O1915" s="207"/>
      <c r="P1915" s="207"/>
      <c r="Q1915" s="207"/>
    </row>
    <row r="1916" s="206" customFormat="1" spans="3:17">
      <c r="C1916" s="121"/>
      <c r="D1916" s="121"/>
      <c r="E1916" s="121"/>
      <c r="F1916" s="121"/>
      <c r="G1916" s="121"/>
      <c r="H1916" s="121"/>
      <c r="I1916" s="121"/>
      <c r="J1916" s="121"/>
      <c r="K1916" s="121"/>
      <c r="L1916" s="121"/>
      <c r="O1916" s="207"/>
      <c r="P1916" s="207"/>
      <c r="Q1916" s="207"/>
    </row>
    <row r="1917" s="206" customFormat="1" spans="3:17">
      <c r="C1917" s="121"/>
      <c r="D1917" s="121"/>
      <c r="E1917" s="121"/>
      <c r="F1917" s="121"/>
      <c r="G1917" s="121"/>
      <c r="H1917" s="121"/>
      <c r="I1917" s="121"/>
      <c r="J1917" s="121"/>
      <c r="K1917" s="121"/>
      <c r="L1917" s="121"/>
      <c r="O1917" s="207"/>
      <c r="P1917" s="207"/>
      <c r="Q1917" s="207"/>
    </row>
    <row r="1918" s="206" customFormat="1" spans="3:17">
      <c r="C1918" s="121"/>
      <c r="D1918" s="121"/>
      <c r="E1918" s="121"/>
      <c r="F1918" s="121"/>
      <c r="G1918" s="121"/>
      <c r="H1918" s="121"/>
      <c r="I1918" s="121"/>
      <c r="J1918" s="121"/>
      <c r="K1918" s="121"/>
      <c r="L1918" s="121"/>
      <c r="O1918" s="207"/>
      <c r="P1918" s="207"/>
      <c r="Q1918" s="207"/>
    </row>
    <row r="1919" s="206" customFormat="1" spans="3:17">
      <c r="C1919" s="121"/>
      <c r="D1919" s="121"/>
      <c r="E1919" s="121"/>
      <c r="F1919" s="121"/>
      <c r="G1919" s="121"/>
      <c r="H1919" s="121"/>
      <c r="I1919" s="121"/>
      <c r="J1919" s="121"/>
      <c r="K1919" s="121"/>
      <c r="L1919" s="121"/>
      <c r="O1919" s="207"/>
      <c r="P1919" s="207"/>
      <c r="Q1919" s="207"/>
    </row>
    <row r="1920" s="206" customFormat="1" spans="3:17">
      <c r="C1920" s="121"/>
      <c r="D1920" s="121"/>
      <c r="E1920" s="121"/>
      <c r="F1920" s="121"/>
      <c r="G1920" s="121"/>
      <c r="H1920" s="121"/>
      <c r="I1920" s="121"/>
      <c r="J1920" s="121"/>
      <c r="K1920" s="121"/>
      <c r="L1920" s="121"/>
      <c r="O1920" s="207"/>
      <c r="P1920" s="207"/>
      <c r="Q1920" s="207"/>
    </row>
    <row r="1921" s="206" customFormat="1" spans="3:17">
      <c r="C1921" s="121"/>
      <c r="D1921" s="121"/>
      <c r="E1921" s="121"/>
      <c r="F1921" s="121"/>
      <c r="G1921" s="121"/>
      <c r="H1921" s="121"/>
      <c r="I1921" s="121"/>
      <c r="J1921" s="121"/>
      <c r="K1921" s="121"/>
      <c r="L1921" s="121"/>
      <c r="O1921" s="207"/>
      <c r="P1921" s="207"/>
      <c r="Q1921" s="207"/>
    </row>
    <row r="1922" s="206" customFormat="1" spans="3:17">
      <c r="C1922" s="121"/>
      <c r="D1922" s="121"/>
      <c r="E1922" s="121"/>
      <c r="F1922" s="121"/>
      <c r="G1922" s="121"/>
      <c r="H1922" s="121"/>
      <c r="I1922" s="121"/>
      <c r="J1922" s="121"/>
      <c r="K1922" s="121"/>
      <c r="L1922" s="121"/>
      <c r="O1922" s="207"/>
      <c r="P1922" s="207"/>
      <c r="Q1922" s="207"/>
    </row>
    <row r="1923" s="206" customFormat="1" spans="3:17">
      <c r="C1923" s="121"/>
      <c r="D1923" s="121"/>
      <c r="E1923" s="121"/>
      <c r="F1923" s="121"/>
      <c r="G1923" s="121"/>
      <c r="H1923" s="121"/>
      <c r="I1923" s="121"/>
      <c r="J1923" s="121"/>
      <c r="K1923" s="121"/>
      <c r="L1923" s="121"/>
      <c r="O1923" s="207"/>
      <c r="P1923" s="207"/>
      <c r="Q1923" s="207"/>
    </row>
    <row r="1924" s="206" customFormat="1" spans="3:17">
      <c r="C1924" s="121"/>
      <c r="D1924" s="121"/>
      <c r="E1924" s="121"/>
      <c r="F1924" s="121"/>
      <c r="G1924" s="121"/>
      <c r="H1924" s="121"/>
      <c r="I1924" s="121"/>
      <c r="J1924" s="121"/>
      <c r="K1924" s="121"/>
      <c r="L1924" s="121"/>
      <c r="O1924" s="207"/>
      <c r="P1924" s="207"/>
      <c r="Q1924" s="207"/>
    </row>
    <row r="1925" s="206" customFormat="1" spans="3:17">
      <c r="C1925" s="121"/>
      <c r="D1925" s="121"/>
      <c r="E1925" s="121"/>
      <c r="F1925" s="121"/>
      <c r="G1925" s="121"/>
      <c r="H1925" s="121"/>
      <c r="I1925" s="121"/>
      <c r="J1925" s="121"/>
      <c r="K1925" s="121"/>
      <c r="L1925" s="121"/>
      <c r="O1925" s="207"/>
      <c r="P1925" s="207"/>
      <c r="Q1925" s="207"/>
    </row>
    <row r="1926" s="206" customFormat="1" spans="3:17">
      <c r="C1926" s="121"/>
      <c r="D1926" s="121"/>
      <c r="E1926" s="121"/>
      <c r="F1926" s="121"/>
      <c r="G1926" s="121"/>
      <c r="H1926" s="121"/>
      <c r="I1926" s="121"/>
      <c r="J1926" s="121"/>
      <c r="K1926" s="121"/>
      <c r="L1926" s="121"/>
      <c r="O1926" s="207"/>
      <c r="P1926" s="207"/>
      <c r="Q1926" s="207"/>
    </row>
    <row r="1927" s="206" customFormat="1" spans="3:17">
      <c r="C1927" s="121"/>
      <c r="D1927" s="121"/>
      <c r="E1927" s="121"/>
      <c r="F1927" s="121"/>
      <c r="G1927" s="121"/>
      <c r="H1927" s="121"/>
      <c r="I1927" s="121"/>
      <c r="J1927" s="121"/>
      <c r="K1927" s="121"/>
      <c r="L1927" s="121"/>
      <c r="O1927" s="207"/>
      <c r="P1927" s="207"/>
      <c r="Q1927" s="207"/>
    </row>
    <row r="1928" s="206" customFormat="1" spans="3:17">
      <c r="C1928" s="121"/>
      <c r="D1928" s="121"/>
      <c r="E1928" s="121"/>
      <c r="F1928" s="121"/>
      <c r="G1928" s="121"/>
      <c r="H1928" s="121"/>
      <c r="I1928" s="121"/>
      <c r="J1928" s="121"/>
      <c r="K1928" s="121"/>
      <c r="L1928" s="121"/>
      <c r="O1928" s="207"/>
      <c r="P1928" s="207"/>
      <c r="Q1928" s="207"/>
    </row>
    <row r="1929" s="206" customFormat="1" spans="3:17">
      <c r="C1929" s="121"/>
      <c r="D1929" s="121"/>
      <c r="E1929" s="121"/>
      <c r="F1929" s="121"/>
      <c r="G1929" s="121"/>
      <c r="H1929" s="121"/>
      <c r="I1929" s="121"/>
      <c r="J1929" s="121"/>
      <c r="K1929" s="121"/>
      <c r="L1929" s="121"/>
      <c r="O1929" s="207"/>
      <c r="P1929" s="207"/>
      <c r="Q1929" s="207"/>
    </row>
    <row r="1930" s="206" customFormat="1" spans="3:17">
      <c r="C1930" s="121"/>
      <c r="D1930" s="121"/>
      <c r="E1930" s="121"/>
      <c r="F1930" s="121"/>
      <c r="G1930" s="121"/>
      <c r="H1930" s="121"/>
      <c r="I1930" s="121"/>
      <c r="J1930" s="121"/>
      <c r="K1930" s="121"/>
      <c r="L1930" s="121"/>
      <c r="O1930" s="207"/>
      <c r="P1930" s="207"/>
      <c r="Q1930" s="207"/>
    </row>
    <row r="1931" s="206" customFormat="1" spans="3:17">
      <c r="C1931" s="121"/>
      <c r="D1931" s="121"/>
      <c r="E1931" s="121"/>
      <c r="F1931" s="121"/>
      <c r="G1931" s="121"/>
      <c r="H1931" s="121"/>
      <c r="I1931" s="121"/>
      <c r="J1931" s="121"/>
      <c r="K1931" s="121"/>
      <c r="L1931" s="121"/>
      <c r="O1931" s="207"/>
      <c r="P1931" s="207"/>
      <c r="Q1931" s="207"/>
    </row>
    <row r="1932" s="206" customFormat="1" spans="3:17">
      <c r="C1932" s="121"/>
      <c r="D1932" s="121"/>
      <c r="E1932" s="121"/>
      <c r="F1932" s="121"/>
      <c r="G1932" s="121"/>
      <c r="H1932" s="121"/>
      <c r="I1932" s="121"/>
      <c r="J1932" s="121"/>
      <c r="K1932" s="121"/>
      <c r="L1932" s="121"/>
      <c r="O1932" s="207"/>
      <c r="P1932" s="207"/>
      <c r="Q1932" s="207"/>
    </row>
    <row r="1933" s="206" customFormat="1" spans="3:17">
      <c r="C1933" s="121"/>
      <c r="D1933" s="121"/>
      <c r="E1933" s="121"/>
      <c r="F1933" s="121"/>
      <c r="G1933" s="121"/>
      <c r="H1933" s="121"/>
      <c r="I1933" s="121"/>
      <c r="J1933" s="121"/>
      <c r="K1933" s="121"/>
      <c r="L1933" s="121"/>
      <c r="O1933" s="207"/>
      <c r="P1933" s="207"/>
      <c r="Q1933" s="207"/>
    </row>
    <row r="1934" s="206" customFormat="1" spans="3:17">
      <c r="C1934" s="121"/>
      <c r="D1934" s="121"/>
      <c r="E1934" s="121"/>
      <c r="F1934" s="121"/>
      <c r="G1934" s="121"/>
      <c r="H1934" s="121"/>
      <c r="I1934" s="121"/>
      <c r="J1934" s="121"/>
      <c r="K1934" s="121"/>
      <c r="L1934" s="121"/>
      <c r="O1934" s="207"/>
      <c r="P1934" s="207"/>
      <c r="Q1934" s="207"/>
    </row>
    <row r="1935" s="206" customFormat="1" spans="3:17">
      <c r="C1935" s="121"/>
      <c r="D1935" s="121"/>
      <c r="E1935" s="121"/>
      <c r="F1935" s="121"/>
      <c r="G1935" s="121"/>
      <c r="H1935" s="121"/>
      <c r="I1935" s="121"/>
      <c r="J1935" s="121"/>
      <c r="K1935" s="121"/>
      <c r="L1935" s="121"/>
      <c r="O1935" s="207"/>
      <c r="P1935" s="207"/>
      <c r="Q1935" s="207"/>
    </row>
    <row r="1936" s="206" customFormat="1" spans="3:17">
      <c r="C1936" s="121"/>
      <c r="D1936" s="121"/>
      <c r="E1936" s="121"/>
      <c r="F1936" s="121"/>
      <c r="G1936" s="121"/>
      <c r="H1936" s="121"/>
      <c r="I1936" s="121"/>
      <c r="J1936" s="121"/>
      <c r="K1936" s="121"/>
      <c r="L1936" s="121"/>
      <c r="O1936" s="207"/>
      <c r="P1936" s="207"/>
      <c r="Q1936" s="207"/>
    </row>
    <row r="1937" s="206" customFormat="1" spans="3:17">
      <c r="C1937" s="121"/>
      <c r="D1937" s="121"/>
      <c r="E1937" s="121"/>
      <c r="F1937" s="121"/>
      <c r="G1937" s="121"/>
      <c r="H1937" s="121"/>
      <c r="I1937" s="121"/>
      <c r="J1937" s="121"/>
      <c r="K1937" s="121"/>
      <c r="L1937" s="121"/>
      <c r="O1937" s="207"/>
      <c r="P1937" s="207"/>
      <c r="Q1937" s="207"/>
    </row>
    <row r="1938" s="206" customFormat="1" spans="3:17">
      <c r="C1938" s="121"/>
      <c r="D1938" s="121"/>
      <c r="E1938" s="121"/>
      <c r="F1938" s="121"/>
      <c r="G1938" s="121"/>
      <c r="H1938" s="121"/>
      <c r="I1938" s="121"/>
      <c r="J1938" s="121"/>
      <c r="K1938" s="121"/>
      <c r="L1938" s="121"/>
      <c r="O1938" s="207"/>
      <c r="P1938" s="207"/>
      <c r="Q1938" s="207"/>
    </row>
    <row r="1939" s="206" customFormat="1" spans="3:17">
      <c r="C1939" s="121"/>
      <c r="D1939" s="121"/>
      <c r="E1939" s="121"/>
      <c r="F1939" s="121"/>
      <c r="G1939" s="121"/>
      <c r="H1939" s="121"/>
      <c r="I1939" s="121"/>
      <c r="J1939" s="121"/>
      <c r="K1939" s="121"/>
      <c r="L1939" s="121"/>
      <c r="O1939" s="207"/>
      <c r="P1939" s="207"/>
      <c r="Q1939" s="207"/>
    </row>
    <row r="1940" s="206" customFormat="1" spans="3:17">
      <c r="C1940" s="121"/>
      <c r="D1940" s="121"/>
      <c r="E1940" s="121"/>
      <c r="F1940" s="121"/>
      <c r="G1940" s="121"/>
      <c r="H1940" s="121"/>
      <c r="I1940" s="121"/>
      <c r="J1940" s="121"/>
      <c r="K1940" s="121"/>
      <c r="L1940" s="121"/>
      <c r="O1940" s="207"/>
      <c r="P1940" s="207"/>
      <c r="Q1940" s="207"/>
    </row>
    <row r="1941" s="206" customFormat="1" spans="3:17">
      <c r="C1941" s="121"/>
      <c r="D1941" s="121"/>
      <c r="E1941" s="121"/>
      <c r="F1941" s="121"/>
      <c r="G1941" s="121"/>
      <c r="H1941" s="121"/>
      <c r="I1941" s="121"/>
      <c r="J1941" s="121"/>
      <c r="K1941" s="121"/>
      <c r="L1941" s="121"/>
      <c r="O1941" s="207"/>
      <c r="P1941" s="207"/>
      <c r="Q1941" s="207"/>
    </row>
    <row r="1942" s="206" customFormat="1" spans="3:17">
      <c r="C1942" s="121"/>
      <c r="D1942" s="121"/>
      <c r="E1942" s="121"/>
      <c r="F1942" s="121"/>
      <c r="G1942" s="121"/>
      <c r="H1942" s="121"/>
      <c r="I1942" s="121"/>
      <c r="J1942" s="121"/>
      <c r="K1942" s="121"/>
      <c r="L1942" s="121"/>
      <c r="O1942" s="207"/>
      <c r="P1942" s="207"/>
      <c r="Q1942" s="207"/>
    </row>
    <row r="1943" s="206" customFormat="1" spans="3:17">
      <c r="C1943" s="121"/>
      <c r="D1943" s="121"/>
      <c r="E1943" s="121"/>
      <c r="F1943" s="121"/>
      <c r="G1943" s="121"/>
      <c r="H1943" s="121"/>
      <c r="I1943" s="121"/>
      <c r="J1943" s="121"/>
      <c r="K1943" s="121"/>
      <c r="L1943" s="121"/>
      <c r="O1943" s="207"/>
      <c r="P1943" s="207"/>
      <c r="Q1943" s="207"/>
    </row>
    <row r="1944" s="206" customFormat="1" spans="3:17">
      <c r="C1944" s="121"/>
      <c r="D1944" s="121"/>
      <c r="E1944" s="121"/>
      <c r="F1944" s="121"/>
      <c r="G1944" s="121"/>
      <c r="H1944" s="121"/>
      <c r="I1944" s="121"/>
      <c r="J1944" s="121"/>
      <c r="K1944" s="121"/>
      <c r="L1944" s="121"/>
      <c r="O1944" s="207"/>
      <c r="P1944" s="207"/>
      <c r="Q1944" s="207"/>
    </row>
    <row r="1945" s="206" customFormat="1" spans="3:17">
      <c r="C1945" s="121"/>
      <c r="D1945" s="121"/>
      <c r="E1945" s="121"/>
      <c r="F1945" s="121"/>
      <c r="G1945" s="121"/>
      <c r="H1945" s="121"/>
      <c r="I1945" s="121"/>
      <c r="J1945" s="121"/>
      <c r="K1945" s="121"/>
      <c r="L1945" s="121"/>
      <c r="O1945" s="207"/>
      <c r="P1945" s="207"/>
      <c r="Q1945" s="207"/>
    </row>
    <row r="1946" s="206" customFormat="1" spans="3:17">
      <c r="C1946" s="121"/>
      <c r="D1946" s="121"/>
      <c r="E1946" s="121"/>
      <c r="F1946" s="121"/>
      <c r="G1946" s="121"/>
      <c r="H1946" s="121"/>
      <c r="I1946" s="121"/>
      <c r="J1946" s="121"/>
      <c r="K1946" s="121"/>
      <c r="L1946" s="121"/>
      <c r="O1946" s="207"/>
      <c r="P1946" s="207"/>
      <c r="Q1946" s="207"/>
    </row>
    <row r="1947" s="206" customFormat="1" spans="3:17">
      <c r="C1947" s="121"/>
      <c r="D1947" s="121"/>
      <c r="E1947" s="121"/>
      <c r="F1947" s="121"/>
      <c r="G1947" s="121"/>
      <c r="H1947" s="121"/>
      <c r="I1947" s="121"/>
      <c r="J1947" s="121"/>
      <c r="K1947" s="121"/>
      <c r="L1947" s="121"/>
      <c r="O1947" s="207"/>
      <c r="P1947" s="207"/>
      <c r="Q1947" s="207"/>
    </row>
    <row r="1948" s="206" customFormat="1" spans="3:17">
      <c r="C1948" s="121"/>
      <c r="D1948" s="121"/>
      <c r="E1948" s="121"/>
      <c r="F1948" s="121"/>
      <c r="G1948" s="121"/>
      <c r="H1948" s="121"/>
      <c r="I1948" s="121"/>
      <c r="J1948" s="121"/>
      <c r="K1948" s="121"/>
      <c r="L1948" s="121"/>
      <c r="O1948" s="207"/>
      <c r="P1948" s="207"/>
      <c r="Q1948" s="207"/>
    </row>
    <row r="1949" s="206" customFormat="1" spans="3:17">
      <c r="C1949" s="121"/>
      <c r="D1949" s="121"/>
      <c r="E1949" s="121"/>
      <c r="F1949" s="121"/>
      <c r="G1949" s="121"/>
      <c r="H1949" s="121"/>
      <c r="I1949" s="121"/>
      <c r="J1949" s="121"/>
      <c r="K1949" s="121"/>
      <c r="L1949" s="121"/>
      <c r="O1949" s="207"/>
      <c r="P1949" s="207"/>
      <c r="Q1949" s="207"/>
    </row>
    <row r="1950" s="206" customFormat="1" spans="3:17">
      <c r="C1950" s="121"/>
      <c r="D1950" s="121"/>
      <c r="E1950" s="121"/>
      <c r="F1950" s="121"/>
      <c r="G1950" s="121"/>
      <c r="H1950" s="121"/>
      <c r="I1950" s="121"/>
      <c r="J1950" s="121"/>
      <c r="K1950" s="121"/>
      <c r="L1950" s="121"/>
      <c r="O1950" s="207"/>
      <c r="P1950" s="207"/>
      <c r="Q1950" s="207"/>
    </row>
    <row r="1951" s="206" customFormat="1" spans="3:17">
      <c r="C1951" s="121"/>
      <c r="D1951" s="121"/>
      <c r="E1951" s="121"/>
      <c r="F1951" s="121"/>
      <c r="G1951" s="121"/>
      <c r="H1951" s="121"/>
      <c r="I1951" s="121"/>
      <c r="J1951" s="121"/>
      <c r="K1951" s="121"/>
      <c r="L1951" s="121"/>
      <c r="O1951" s="207"/>
      <c r="P1951" s="207"/>
      <c r="Q1951" s="207"/>
    </row>
    <row r="1952" s="206" customFormat="1" spans="3:17">
      <c r="C1952" s="121"/>
      <c r="D1952" s="121"/>
      <c r="E1952" s="121"/>
      <c r="F1952" s="121"/>
      <c r="G1952" s="121"/>
      <c r="H1952" s="121"/>
      <c r="I1952" s="121"/>
      <c r="J1952" s="121"/>
      <c r="K1952" s="121"/>
      <c r="L1952" s="121"/>
      <c r="O1952" s="207"/>
      <c r="P1952" s="207"/>
      <c r="Q1952" s="207"/>
    </row>
    <row r="1953" s="206" customFormat="1" spans="3:17">
      <c r="C1953" s="121"/>
      <c r="D1953" s="121"/>
      <c r="E1953" s="121"/>
      <c r="F1953" s="121"/>
      <c r="G1953" s="121"/>
      <c r="H1953" s="121"/>
      <c r="I1953" s="121"/>
      <c r="J1953" s="121"/>
      <c r="K1953" s="121"/>
      <c r="L1953" s="121"/>
      <c r="O1953" s="207"/>
      <c r="P1953" s="207"/>
      <c r="Q1953" s="207"/>
    </row>
    <row r="1954" s="206" customFormat="1" spans="3:17">
      <c r="C1954" s="121"/>
      <c r="D1954" s="121"/>
      <c r="E1954" s="121"/>
      <c r="F1954" s="121"/>
      <c r="G1954" s="121"/>
      <c r="H1954" s="121"/>
      <c r="I1954" s="121"/>
      <c r="J1954" s="121"/>
      <c r="K1954" s="121"/>
      <c r="L1954" s="121"/>
      <c r="O1954" s="207"/>
      <c r="P1954" s="207"/>
      <c r="Q1954" s="207"/>
    </row>
    <row r="1955" s="206" customFormat="1" spans="3:17">
      <c r="C1955" s="121"/>
      <c r="D1955" s="121"/>
      <c r="E1955" s="121"/>
      <c r="F1955" s="121"/>
      <c r="G1955" s="121"/>
      <c r="H1955" s="121"/>
      <c r="I1955" s="121"/>
      <c r="J1955" s="121"/>
      <c r="K1955" s="121"/>
      <c r="L1955" s="121"/>
      <c r="O1955" s="207"/>
      <c r="P1955" s="207"/>
      <c r="Q1955" s="207"/>
    </row>
    <row r="1956" s="206" customFormat="1" spans="3:17">
      <c r="C1956" s="121"/>
      <c r="D1956" s="121"/>
      <c r="E1956" s="121"/>
      <c r="F1956" s="121"/>
      <c r="G1956" s="121"/>
      <c r="H1956" s="121"/>
      <c r="I1956" s="121"/>
      <c r="J1956" s="121"/>
      <c r="K1956" s="121"/>
      <c r="L1956" s="121"/>
      <c r="O1956" s="207"/>
      <c r="P1956" s="207"/>
      <c r="Q1956" s="207"/>
    </row>
    <row r="1957" s="206" customFormat="1" spans="3:17">
      <c r="C1957" s="121"/>
      <c r="D1957" s="121"/>
      <c r="E1957" s="121"/>
      <c r="F1957" s="121"/>
      <c r="G1957" s="121"/>
      <c r="H1957" s="121"/>
      <c r="I1957" s="121"/>
      <c r="J1957" s="121"/>
      <c r="K1957" s="121"/>
      <c r="L1957" s="121"/>
      <c r="O1957" s="207"/>
      <c r="P1957" s="207"/>
      <c r="Q1957" s="207"/>
    </row>
    <row r="1958" s="206" customFormat="1" spans="3:17">
      <c r="C1958" s="121"/>
      <c r="D1958" s="121"/>
      <c r="E1958" s="121"/>
      <c r="F1958" s="121"/>
      <c r="G1958" s="121"/>
      <c r="H1958" s="121"/>
      <c r="I1958" s="121"/>
      <c r="J1958" s="121"/>
      <c r="K1958" s="121"/>
      <c r="L1958" s="121"/>
      <c r="O1958" s="207"/>
      <c r="P1958" s="207"/>
      <c r="Q1958" s="207"/>
    </row>
    <row r="1959" s="206" customFormat="1" spans="3:17">
      <c r="C1959" s="121"/>
      <c r="D1959" s="121"/>
      <c r="E1959" s="121"/>
      <c r="F1959" s="121"/>
      <c r="G1959" s="121"/>
      <c r="H1959" s="121"/>
      <c r="I1959" s="121"/>
      <c r="J1959" s="121"/>
      <c r="K1959" s="121"/>
      <c r="L1959" s="121"/>
      <c r="O1959" s="207"/>
      <c r="P1959" s="207"/>
      <c r="Q1959" s="207"/>
    </row>
    <row r="1960" s="206" customFormat="1" spans="3:17">
      <c r="C1960" s="121"/>
      <c r="D1960" s="121"/>
      <c r="E1960" s="121"/>
      <c r="F1960" s="121"/>
      <c r="G1960" s="121"/>
      <c r="H1960" s="121"/>
      <c r="I1960" s="121"/>
      <c r="J1960" s="121"/>
      <c r="K1960" s="121"/>
      <c r="L1960" s="121"/>
      <c r="O1960" s="207"/>
      <c r="P1960" s="207"/>
      <c r="Q1960" s="207"/>
    </row>
    <row r="1961" s="206" customFormat="1" spans="3:17">
      <c r="C1961" s="121"/>
      <c r="D1961" s="121"/>
      <c r="E1961" s="121"/>
      <c r="F1961" s="121"/>
      <c r="G1961" s="121"/>
      <c r="H1961" s="121"/>
      <c r="I1961" s="121"/>
      <c r="J1961" s="121"/>
      <c r="K1961" s="121"/>
      <c r="L1961" s="121"/>
      <c r="O1961" s="207"/>
      <c r="P1961" s="207"/>
      <c r="Q1961" s="207"/>
    </row>
    <row r="1962" s="206" customFormat="1" spans="3:17">
      <c r="C1962" s="121"/>
      <c r="D1962" s="121"/>
      <c r="E1962" s="121"/>
      <c r="F1962" s="121"/>
      <c r="G1962" s="121"/>
      <c r="H1962" s="121"/>
      <c r="I1962" s="121"/>
      <c r="J1962" s="121"/>
      <c r="K1962" s="121"/>
      <c r="L1962" s="121"/>
      <c r="O1962" s="207"/>
      <c r="P1962" s="207"/>
      <c r="Q1962" s="207"/>
    </row>
    <row r="1963" s="206" customFormat="1" spans="3:17">
      <c r="C1963" s="121"/>
      <c r="D1963" s="121"/>
      <c r="E1963" s="121"/>
      <c r="F1963" s="121"/>
      <c r="G1963" s="121"/>
      <c r="H1963" s="121"/>
      <c r="I1963" s="121"/>
      <c r="J1963" s="121"/>
      <c r="K1963" s="121"/>
      <c r="L1963" s="121"/>
      <c r="O1963" s="207"/>
      <c r="P1963" s="207"/>
      <c r="Q1963" s="207"/>
    </row>
    <row r="1964" s="206" customFormat="1" spans="3:17">
      <c r="C1964" s="121"/>
      <c r="D1964" s="121"/>
      <c r="E1964" s="121"/>
      <c r="F1964" s="121"/>
      <c r="G1964" s="121"/>
      <c r="H1964" s="121"/>
      <c r="I1964" s="121"/>
      <c r="J1964" s="121"/>
      <c r="K1964" s="121"/>
      <c r="L1964" s="121"/>
      <c r="O1964" s="207"/>
      <c r="P1964" s="207"/>
      <c r="Q1964" s="207"/>
    </row>
    <row r="1965" s="206" customFormat="1" spans="3:17">
      <c r="C1965" s="121"/>
      <c r="D1965" s="121"/>
      <c r="E1965" s="121"/>
      <c r="F1965" s="121"/>
      <c r="G1965" s="121"/>
      <c r="H1965" s="121"/>
      <c r="I1965" s="121"/>
      <c r="J1965" s="121"/>
      <c r="K1965" s="121"/>
      <c r="L1965" s="121"/>
      <c r="O1965" s="207"/>
      <c r="P1965" s="207"/>
      <c r="Q1965" s="207"/>
    </row>
    <row r="1966" s="206" customFormat="1" spans="3:17">
      <c r="C1966" s="121"/>
      <c r="D1966" s="121"/>
      <c r="E1966" s="121"/>
      <c r="F1966" s="121"/>
      <c r="G1966" s="121"/>
      <c r="H1966" s="121"/>
      <c r="I1966" s="121"/>
      <c r="J1966" s="121"/>
      <c r="K1966" s="121"/>
      <c r="L1966" s="121"/>
      <c r="O1966" s="207"/>
      <c r="P1966" s="207"/>
      <c r="Q1966" s="207"/>
    </row>
    <row r="1967" s="206" customFormat="1" spans="3:17">
      <c r="C1967" s="121"/>
      <c r="D1967" s="121"/>
      <c r="E1967" s="121"/>
      <c r="F1967" s="121"/>
      <c r="G1967" s="121"/>
      <c r="H1967" s="121"/>
      <c r="I1967" s="121"/>
      <c r="J1967" s="121"/>
      <c r="K1967" s="121"/>
      <c r="L1967" s="121"/>
      <c r="O1967" s="207"/>
      <c r="P1967" s="207"/>
      <c r="Q1967" s="207"/>
    </row>
    <row r="1968" s="206" customFormat="1" spans="3:17">
      <c r="C1968" s="121"/>
      <c r="D1968" s="121"/>
      <c r="E1968" s="121"/>
      <c r="F1968" s="121"/>
      <c r="G1968" s="121"/>
      <c r="H1968" s="121"/>
      <c r="I1968" s="121"/>
      <c r="J1968" s="121"/>
      <c r="K1968" s="121"/>
      <c r="L1968" s="121"/>
      <c r="O1968" s="207"/>
      <c r="P1968" s="207"/>
      <c r="Q1968" s="207"/>
    </row>
    <row r="1969" s="206" customFormat="1" spans="3:17">
      <c r="C1969" s="121"/>
      <c r="D1969" s="121"/>
      <c r="E1969" s="121"/>
      <c r="F1969" s="121"/>
      <c r="G1969" s="121"/>
      <c r="H1969" s="121"/>
      <c r="I1969" s="121"/>
      <c r="J1969" s="121"/>
      <c r="K1969" s="121"/>
      <c r="L1969" s="121"/>
      <c r="O1969" s="207"/>
      <c r="P1969" s="207"/>
      <c r="Q1969" s="207"/>
    </row>
    <row r="1970" s="206" customFormat="1" spans="3:17">
      <c r="C1970" s="121"/>
      <c r="D1970" s="121"/>
      <c r="E1970" s="121"/>
      <c r="F1970" s="121"/>
      <c r="G1970" s="121"/>
      <c r="H1970" s="121"/>
      <c r="I1970" s="121"/>
      <c r="J1970" s="121"/>
      <c r="K1970" s="121"/>
      <c r="L1970" s="121"/>
      <c r="O1970" s="207"/>
      <c r="P1970" s="207"/>
      <c r="Q1970" s="207"/>
    </row>
    <row r="1971" s="206" customFormat="1" spans="3:17">
      <c r="C1971" s="121"/>
      <c r="D1971" s="121"/>
      <c r="E1971" s="121"/>
      <c r="F1971" s="121"/>
      <c r="G1971" s="121"/>
      <c r="H1971" s="121"/>
      <c r="I1971" s="121"/>
      <c r="J1971" s="121"/>
      <c r="K1971" s="121"/>
      <c r="L1971" s="121"/>
      <c r="O1971" s="207"/>
      <c r="P1971" s="207"/>
      <c r="Q1971" s="207"/>
    </row>
    <row r="1972" s="206" customFormat="1" spans="3:17">
      <c r="C1972" s="121"/>
      <c r="D1972" s="121"/>
      <c r="E1972" s="121"/>
      <c r="F1972" s="121"/>
      <c r="G1972" s="121"/>
      <c r="H1972" s="121"/>
      <c r="I1972" s="121"/>
      <c r="J1972" s="121"/>
      <c r="K1972" s="121"/>
      <c r="L1972" s="121"/>
      <c r="O1972" s="207"/>
      <c r="P1972" s="207"/>
      <c r="Q1972" s="207"/>
    </row>
    <row r="1973" s="206" customFormat="1" spans="3:17">
      <c r="C1973" s="121"/>
      <c r="D1973" s="121"/>
      <c r="E1973" s="121"/>
      <c r="F1973" s="121"/>
      <c r="G1973" s="121"/>
      <c r="H1973" s="121"/>
      <c r="I1973" s="121"/>
      <c r="J1973" s="121"/>
      <c r="K1973" s="121"/>
      <c r="L1973" s="121"/>
      <c r="O1973" s="207"/>
      <c r="P1973" s="207"/>
      <c r="Q1973" s="207"/>
    </row>
    <row r="1974" s="206" customFormat="1" spans="3:17">
      <c r="C1974" s="121"/>
      <c r="D1974" s="121"/>
      <c r="E1974" s="121"/>
      <c r="F1974" s="121"/>
      <c r="G1974" s="121"/>
      <c r="H1974" s="121"/>
      <c r="I1974" s="121"/>
      <c r="J1974" s="121"/>
      <c r="K1974" s="121"/>
      <c r="L1974" s="121"/>
      <c r="O1974" s="207"/>
      <c r="P1974" s="207"/>
      <c r="Q1974" s="207"/>
    </row>
    <row r="1975" s="206" customFormat="1" spans="3:17">
      <c r="C1975" s="121"/>
      <c r="D1975" s="121"/>
      <c r="E1975" s="121"/>
      <c r="F1975" s="121"/>
      <c r="G1975" s="121"/>
      <c r="H1975" s="121"/>
      <c r="I1975" s="121"/>
      <c r="J1975" s="121"/>
      <c r="K1975" s="121"/>
      <c r="L1975" s="121"/>
      <c r="O1975" s="207"/>
      <c r="P1975" s="207"/>
      <c r="Q1975" s="207"/>
    </row>
    <row r="1976" s="206" customFormat="1" spans="3:17">
      <c r="C1976" s="121"/>
      <c r="D1976" s="121"/>
      <c r="E1976" s="121"/>
      <c r="F1976" s="121"/>
      <c r="G1976" s="121"/>
      <c r="H1976" s="121"/>
      <c r="I1976" s="121"/>
      <c r="J1976" s="121"/>
      <c r="K1976" s="121"/>
      <c r="L1976" s="121"/>
      <c r="O1976" s="207"/>
      <c r="P1976" s="207"/>
      <c r="Q1976" s="207"/>
    </row>
    <row r="1977" s="206" customFormat="1" spans="3:17">
      <c r="C1977" s="121"/>
      <c r="D1977" s="121"/>
      <c r="E1977" s="121"/>
      <c r="F1977" s="121"/>
      <c r="G1977" s="121"/>
      <c r="H1977" s="121"/>
      <c r="I1977" s="121"/>
      <c r="J1977" s="121"/>
      <c r="K1977" s="121"/>
      <c r="L1977" s="121"/>
      <c r="O1977" s="207"/>
      <c r="P1977" s="207"/>
      <c r="Q1977" s="207"/>
    </row>
    <row r="1978" s="206" customFormat="1" spans="3:17">
      <c r="C1978" s="121"/>
      <c r="D1978" s="121"/>
      <c r="E1978" s="121"/>
      <c r="F1978" s="121"/>
      <c r="G1978" s="121"/>
      <c r="H1978" s="121"/>
      <c r="I1978" s="121"/>
      <c r="J1978" s="121"/>
      <c r="K1978" s="121"/>
      <c r="L1978" s="121"/>
      <c r="O1978" s="207"/>
      <c r="P1978" s="207"/>
      <c r="Q1978" s="207"/>
    </row>
    <row r="1979" s="206" customFormat="1" spans="3:17">
      <c r="C1979" s="121"/>
      <c r="D1979" s="121"/>
      <c r="E1979" s="121"/>
      <c r="F1979" s="121"/>
      <c r="G1979" s="121"/>
      <c r="H1979" s="121"/>
      <c r="I1979" s="121"/>
      <c r="J1979" s="121"/>
      <c r="K1979" s="121"/>
      <c r="L1979" s="121"/>
      <c r="O1979" s="207"/>
      <c r="P1979" s="207"/>
      <c r="Q1979" s="207"/>
    </row>
    <row r="1980" s="206" customFormat="1" spans="3:17">
      <c r="C1980" s="121"/>
      <c r="D1980" s="121"/>
      <c r="E1980" s="121"/>
      <c r="F1980" s="121"/>
      <c r="G1980" s="121"/>
      <c r="H1980" s="121"/>
      <c r="I1980" s="121"/>
      <c r="J1980" s="121"/>
      <c r="K1980" s="121"/>
      <c r="L1980" s="121"/>
      <c r="O1980" s="207"/>
      <c r="P1980" s="207"/>
      <c r="Q1980" s="207"/>
    </row>
    <row r="1981" s="206" customFormat="1" spans="3:17">
      <c r="C1981" s="121"/>
      <c r="D1981" s="121"/>
      <c r="E1981" s="121"/>
      <c r="F1981" s="121"/>
      <c r="G1981" s="121"/>
      <c r="H1981" s="121"/>
      <c r="I1981" s="121"/>
      <c r="J1981" s="121"/>
      <c r="K1981" s="121"/>
      <c r="L1981" s="121"/>
      <c r="O1981" s="207"/>
      <c r="P1981" s="207"/>
      <c r="Q1981" s="207"/>
    </row>
    <row r="1982" s="206" customFormat="1" spans="3:17">
      <c r="C1982" s="121"/>
      <c r="D1982" s="121"/>
      <c r="E1982" s="121"/>
      <c r="F1982" s="121"/>
      <c r="G1982" s="121"/>
      <c r="H1982" s="121"/>
      <c r="I1982" s="121"/>
      <c r="J1982" s="121"/>
      <c r="K1982" s="121"/>
      <c r="L1982" s="121"/>
      <c r="O1982" s="207"/>
      <c r="P1982" s="207"/>
      <c r="Q1982" s="207"/>
    </row>
    <row r="1983" s="206" customFormat="1" spans="3:17">
      <c r="C1983" s="121"/>
      <c r="D1983" s="121"/>
      <c r="E1983" s="121"/>
      <c r="F1983" s="121"/>
      <c r="G1983" s="121"/>
      <c r="H1983" s="121"/>
      <c r="I1983" s="121"/>
      <c r="J1983" s="121"/>
      <c r="K1983" s="121"/>
      <c r="L1983" s="121"/>
      <c r="O1983" s="207"/>
      <c r="P1983" s="207"/>
      <c r="Q1983" s="207"/>
    </row>
    <row r="1984" s="206" customFormat="1" spans="3:17">
      <c r="C1984" s="121"/>
      <c r="D1984" s="121"/>
      <c r="E1984" s="121"/>
      <c r="F1984" s="121"/>
      <c r="G1984" s="121"/>
      <c r="H1984" s="121"/>
      <c r="I1984" s="121"/>
      <c r="J1984" s="121"/>
      <c r="K1984" s="121"/>
      <c r="L1984" s="121"/>
      <c r="O1984" s="207"/>
      <c r="P1984" s="207"/>
      <c r="Q1984" s="207"/>
    </row>
    <row r="1985" s="206" customFormat="1" spans="3:17">
      <c r="C1985" s="121"/>
      <c r="D1985" s="121"/>
      <c r="E1985" s="121"/>
      <c r="F1985" s="121"/>
      <c r="G1985" s="121"/>
      <c r="H1985" s="121"/>
      <c r="I1985" s="121"/>
      <c r="J1985" s="121"/>
      <c r="K1985" s="121"/>
      <c r="L1985" s="121"/>
      <c r="O1985" s="207"/>
      <c r="P1985" s="207"/>
      <c r="Q1985" s="207"/>
    </row>
    <row r="1986" s="206" customFormat="1" spans="3:17">
      <c r="C1986" s="121"/>
      <c r="D1986" s="121"/>
      <c r="E1986" s="121"/>
      <c r="F1986" s="121"/>
      <c r="G1986" s="121"/>
      <c r="H1986" s="121"/>
      <c r="I1986" s="121"/>
      <c r="J1986" s="121"/>
      <c r="K1986" s="121"/>
      <c r="L1986" s="121"/>
      <c r="O1986" s="207"/>
      <c r="P1986" s="207"/>
      <c r="Q1986" s="207"/>
    </row>
    <row r="1987" s="206" customFormat="1" spans="3:17">
      <c r="C1987" s="121"/>
      <c r="D1987" s="121"/>
      <c r="E1987" s="121"/>
      <c r="F1987" s="121"/>
      <c r="G1987" s="121"/>
      <c r="H1987" s="121"/>
      <c r="I1987" s="121"/>
      <c r="J1987" s="121"/>
      <c r="K1987" s="121"/>
      <c r="L1987" s="121"/>
      <c r="O1987" s="207"/>
      <c r="P1987" s="207"/>
      <c r="Q1987" s="207"/>
    </row>
    <row r="1988" s="206" customFormat="1" spans="3:17">
      <c r="C1988" s="121"/>
      <c r="D1988" s="121"/>
      <c r="E1988" s="121"/>
      <c r="F1988" s="121"/>
      <c r="G1988" s="121"/>
      <c r="H1988" s="121"/>
      <c r="I1988" s="121"/>
      <c r="J1988" s="121"/>
      <c r="K1988" s="121"/>
      <c r="L1988" s="121"/>
      <c r="O1988" s="207"/>
      <c r="P1988" s="207"/>
      <c r="Q1988" s="207"/>
    </row>
    <row r="1989" s="206" customFormat="1" spans="3:17">
      <c r="C1989" s="121"/>
      <c r="D1989" s="121"/>
      <c r="E1989" s="121"/>
      <c r="F1989" s="121"/>
      <c r="G1989" s="121"/>
      <c r="H1989" s="121"/>
      <c r="I1989" s="121"/>
      <c r="J1989" s="121"/>
      <c r="K1989" s="121"/>
      <c r="L1989" s="121"/>
      <c r="O1989" s="207"/>
      <c r="P1989" s="207"/>
      <c r="Q1989" s="207"/>
    </row>
    <row r="1990" s="206" customFormat="1" spans="3:17">
      <c r="C1990" s="121"/>
      <c r="D1990" s="121"/>
      <c r="E1990" s="121"/>
      <c r="F1990" s="121"/>
      <c r="G1990" s="121"/>
      <c r="H1990" s="121"/>
      <c r="I1990" s="121"/>
      <c r="J1990" s="121"/>
      <c r="K1990" s="121"/>
      <c r="L1990" s="121"/>
      <c r="O1990" s="207"/>
      <c r="P1990" s="207"/>
      <c r="Q1990" s="207"/>
    </row>
    <row r="1991" s="206" customFormat="1" spans="3:17">
      <c r="C1991" s="121"/>
      <c r="D1991" s="121"/>
      <c r="E1991" s="121"/>
      <c r="F1991" s="121"/>
      <c r="G1991" s="121"/>
      <c r="H1991" s="121"/>
      <c r="I1991" s="121"/>
      <c r="J1991" s="121"/>
      <c r="K1991" s="121"/>
      <c r="L1991" s="121"/>
      <c r="O1991" s="207"/>
      <c r="P1991" s="207"/>
      <c r="Q1991" s="207"/>
    </row>
    <row r="1992" s="206" customFormat="1" spans="3:17">
      <c r="C1992" s="121"/>
      <c r="D1992" s="121"/>
      <c r="E1992" s="121"/>
      <c r="F1992" s="121"/>
      <c r="G1992" s="121"/>
      <c r="H1992" s="121"/>
      <c r="I1992" s="121"/>
      <c r="J1992" s="121"/>
      <c r="K1992" s="121"/>
      <c r="L1992" s="121"/>
      <c r="O1992" s="207"/>
      <c r="P1992" s="207"/>
      <c r="Q1992" s="207"/>
    </row>
    <row r="1993" s="206" customFormat="1" spans="3:17">
      <c r="C1993" s="121"/>
      <c r="D1993" s="121"/>
      <c r="E1993" s="121"/>
      <c r="F1993" s="121"/>
      <c r="G1993" s="121"/>
      <c r="H1993" s="121"/>
      <c r="I1993" s="121"/>
      <c r="J1993" s="121"/>
      <c r="K1993" s="121"/>
      <c r="L1993" s="121"/>
      <c r="O1993" s="207"/>
      <c r="P1993" s="207"/>
      <c r="Q1993" s="207"/>
    </row>
    <row r="1994" s="206" customFormat="1" spans="3:17">
      <c r="C1994" s="121"/>
      <c r="D1994" s="121"/>
      <c r="E1994" s="121"/>
      <c r="F1994" s="121"/>
      <c r="G1994" s="121"/>
      <c r="H1994" s="121"/>
      <c r="I1994" s="121"/>
      <c r="J1994" s="121"/>
      <c r="K1994" s="121"/>
      <c r="L1994" s="121"/>
      <c r="O1994" s="207"/>
      <c r="P1994" s="207"/>
      <c r="Q1994" s="207"/>
    </row>
    <row r="1995" s="206" customFormat="1" spans="3:17">
      <c r="C1995" s="121"/>
      <c r="D1995" s="121"/>
      <c r="E1995" s="121"/>
      <c r="F1995" s="121"/>
      <c r="G1995" s="121"/>
      <c r="H1995" s="121"/>
      <c r="I1995" s="121"/>
      <c r="J1995" s="121"/>
      <c r="K1995" s="121"/>
      <c r="L1995" s="121"/>
      <c r="O1995" s="207"/>
      <c r="P1995" s="207"/>
      <c r="Q1995" s="207"/>
    </row>
    <row r="1996" s="206" customFormat="1" spans="3:17">
      <c r="C1996" s="121"/>
      <c r="D1996" s="121"/>
      <c r="E1996" s="121"/>
      <c r="F1996" s="121"/>
      <c r="G1996" s="121"/>
      <c r="H1996" s="121"/>
      <c r="I1996" s="121"/>
      <c r="J1996" s="121"/>
      <c r="K1996" s="121"/>
      <c r="L1996" s="121"/>
      <c r="O1996" s="207"/>
      <c r="P1996" s="207"/>
      <c r="Q1996" s="207"/>
    </row>
    <row r="1997" s="206" customFormat="1" spans="3:17">
      <c r="C1997" s="121"/>
      <c r="D1997" s="121"/>
      <c r="E1997" s="121"/>
      <c r="F1997" s="121"/>
      <c r="G1997" s="121"/>
      <c r="H1997" s="121"/>
      <c r="I1997" s="121"/>
      <c r="J1997" s="121"/>
      <c r="K1997" s="121"/>
      <c r="L1997" s="121"/>
      <c r="O1997" s="207"/>
      <c r="P1997" s="207"/>
      <c r="Q1997" s="207"/>
    </row>
    <row r="1998" s="206" customFormat="1" spans="3:17">
      <c r="C1998" s="121"/>
      <c r="D1998" s="121"/>
      <c r="E1998" s="121"/>
      <c r="F1998" s="121"/>
      <c r="G1998" s="121"/>
      <c r="H1998" s="121"/>
      <c r="I1998" s="121"/>
      <c r="J1998" s="121"/>
      <c r="K1998" s="121"/>
      <c r="L1998" s="121"/>
      <c r="O1998" s="207"/>
      <c r="P1998" s="207"/>
      <c r="Q1998" s="207"/>
    </row>
    <row r="1999" s="206" customFormat="1" spans="3:17">
      <c r="C1999" s="121"/>
      <c r="D1999" s="121"/>
      <c r="E1999" s="121"/>
      <c r="F1999" s="121"/>
      <c r="G1999" s="121"/>
      <c r="H1999" s="121"/>
      <c r="I1999" s="121"/>
      <c r="J1999" s="121"/>
      <c r="K1999" s="121"/>
      <c r="L1999" s="121"/>
      <c r="O1999" s="207"/>
      <c r="P1999" s="207"/>
      <c r="Q1999" s="207"/>
    </row>
    <row r="2000" s="206" customFormat="1" spans="3:17">
      <c r="C2000" s="121"/>
      <c r="D2000" s="121"/>
      <c r="E2000" s="121"/>
      <c r="F2000" s="121"/>
      <c r="G2000" s="121"/>
      <c r="H2000" s="121"/>
      <c r="I2000" s="121"/>
      <c r="J2000" s="121"/>
      <c r="K2000" s="121"/>
      <c r="L2000" s="121"/>
      <c r="O2000" s="207"/>
      <c r="P2000" s="207"/>
      <c r="Q2000" s="207"/>
    </row>
    <row r="2001" s="206" customFormat="1" spans="3:17">
      <c r="C2001" s="121"/>
      <c r="D2001" s="121"/>
      <c r="E2001" s="121"/>
      <c r="F2001" s="121"/>
      <c r="G2001" s="121"/>
      <c r="H2001" s="121"/>
      <c r="I2001" s="121"/>
      <c r="J2001" s="121"/>
      <c r="K2001" s="121"/>
      <c r="L2001" s="121"/>
      <c r="O2001" s="207"/>
      <c r="P2001" s="207"/>
      <c r="Q2001" s="207"/>
    </row>
    <row r="2002" s="206" customFormat="1" spans="3:17">
      <c r="C2002" s="121"/>
      <c r="D2002" s="121"/>
      <c r="E2002" s="121"/>
      <c r="F2002" s="121"/>
      <c r="G2002" s="121"/>
      <c r="H2002" s="121"/>
      <c r="I2002" s="121"/>
      <c r="J2002" s="121"/>
      <c r="K2002" s="121"/>
      <c r="L2002" s="121"/>
      <c r="O2002" s="207"/>
      <c r="P2002" s="207"/>
      <c r="Q2002" s="207"/>
    </row>
    <row r="2003" s="206" customFormat="1" spans="3:17">
      <c r="C2003" s="121"/>
      <c r="D2003" s="121"/>
      <c r="E2003" s="121"/>
      <c r="F2003" s="121"/>
      <c r="G2003" s="121"/>
      <c r="H2003" s="121"/>
      <c r="I2003" s="121"/>
      <c r="J2003" s="121"/>
      <c r="K2003" s="121"/>
      <c r="L2003" s="121"/>
      <c r="O2003" s="207"/>
      <c r="P2003" s="207"/>
      <c r="Q2003" s="207"/>
    </row>
    <row r="2004" s="206" customFormat="1" spans="3:17">
      <c r="C2004" s="121"/>
      <c r="D2004" s="121"/>
      <c r="E2004" s="121"/>
      <c r="F2004" s="121"/>
      <c r="G2004" s="121"/>
      <c r="H2004" s="121"/>
      <c r="I2004" s="121"/>
      <c r="J2004" s="121"/>
      <c r="K2004" s="121"/>
      <c r="L2004" s="121"/>
      <c r="O2004" s="207"/>
      <c r="P2004" s="207"/>
      <c r="Q2004" s="207"/>
    </row>
    <row r="2005" s="206" customFormat="1" spans="3:17">
      <c r="C2005" s="121"/>
      <c r="D2005" s="121"/>
      <c r="E2005" s="121"/>
      <c r="F2005" s="121"/>
      <c r="G2005" s="121"/>
      <c r="H2005" s="121"/>
      <c r="I2005" s="121"/>
      <c r="J2005" s="121"/>
      <c r="K2005" s="121"/>
      <c r="L2005" s="121"/>
      <c r="O2005" s="207"/>
      <c r="P2005" s="207"/>
      <c r="Q2005" s="207"/>
    </row>
    <row r="2006" s="206" customFormat="1" spans="3:17">
      <c r="C2006" s="121"/>
      <c r="D2006" s="121"/>
      <c r="E2006" s="121"/>
      <c r="F2006" s="121"/>
      <c r="G2006" s="121"/>
      <c r="H2006" s="121"/>
      <c r="I2006" s="121"/>
      <c r="J2006" s="121"/>
      <c r="K2006" s="121"/>
      <c r="L2006" s="121"/>
      <c r="O2006" s="207"/>
      <c r="P2006" s="207"/>
      <c r="Q2006" s="207"/>
    </row>
    <row r="2007" s="206" customFormat="1" spans="3:17">
      <c r="C2007" s="121"/>
      <c r="D2007" s="121"/>
      <c r="E2007" s="121"/>
      <c r="F2007" s="121"/>
      <c r="G2007" s="121"/>
      <c r="H2007" s="121"/>
      <c r="I2007" s="121"/>
      <c r="J2007" s="121"/>
      <c r="K2007" s="121"/>
      <c r="L2007" s="121"/>
      <c r="O2007" s="207"/>
      <c r="P2007" s="207"/>
      <c r="Q2007" s="207"/>
    </row>
    <row r="2008" s="206" customFormat="1" spans="3:17">
      <c r="C2008" s="121"/>
      <c r="D2008" s="121"/>
      <c r="E2008" s="121"/>
      <c r="F2008" s="121"/>
      <c r="G2008" s="121"/>
      <c r="H2008" s="121"/>
      <c r="I2008" s="121"/>
      <c r="J2008" s="121"/>
      <c r="K2008" s="121"/>
      <c r="L2008" s="121"/>
      <c r="O2008" s="207"/>
      <c r="P2008" s="207"/>
      <c r="Q2008" s="207"/>
    </row>
    <row r="2009" s="206" customFormat="1" spans="3:17">
      <c r="C2009" s="121"/>
      <c r="D2009" s="121"/>
      <c r="E2009" s="121"/>
      <c r="F2009" s="121"/>
      <c r="G2009" s="121"/>
      <c r="H2009" s="121"/>
      <c r="I2009" s="121"/>
      <c r="J2009" s="121"/>
      <c r="K2009" s="121"/>
      <c r="L2009" s="121"/>
      <c r="O2009" s="207"/>
      <c r="P2009" s="207"/>
      <c r="Q2009" s="207"/>
    </row>
    <row r="2010" s="206" customFormat="1" spans="3:17">
      <c r="C2010" s="121"/>
      <c r="D2010" s="121"/>
      <c r="E2010" s="121"/>
      <c r="F2010" s="121"/>
      <c r="G2010" s="121"/>
      <c r="H2010" s="121"/>
      <c r="I2010" s="121"/>
      <c r="J2010" s="121"/>
      <c r="K2010" s="121"/>
      <c r="L2010" s="121"/>
      <c r="O2010" s="207"/>
      <c r="P2010" s="207"/>
      <c r="Q2010" s="207"/>
    </row>
    <row r="2011" s="206" customFormat="1" spans="3:17">
      <c r="C2011" s="121"/>
      <c r="D2011" s="121"/>
      <c r="E2011" s="121"/>
      <c r="F2011" s="121"/>
      <c r="G2011" s="121"/>
      <c r="H2011" s="121"/>
      <c r="I2011" s="121"/>
      <c r="J2011" s="121"/>
      <c r="K2011" s="121"/>
      <c r="L2011" s="121"/>
      <c r="O2011" s="207"/>
      <c r="P2011" s="207"/>
      <c r="Q2011" s="207"/>
    </row>
    <row r="2012" s="206" customFormat="1" spans="3:17">
      <c r="C2012" s="121"/>
      <c r="D2012" s="121"/>
      <c r="E2012" s="121"/>
      <c r="F2012" s="121"/>
      <c r="G2012" s="121"/>
      <c r="H2012" s="121"/>
      <c r="I2012" s="121"/>
      <c r="J2012" s="121"/>
      <c r="K2012" s="121"/>
      <c r="L2012" s="121"/>
      <c r="O2012" s="207"/>
      <c r="P2012" s="207"/>
      <c r="Q2012" s="207"/>
    </row>
    <row r="2013" s="206" customFormat="1" spans="3:17">
      <c r="C2013" s="121"/>
      <c r="D2013" s="121"/>
      <c r="E2013" s="121"/>
      <c r="F2013" s="121"/>
      <c r="G2013" s="121"/>
      <c r="H2013" s="121"/>
      <c r="I2013" s="121"/>
      <c r="J2013" s="121"/>
      <c r="K2013" s="121"/>
      <c r="L2013" s="121"/>
      <c r="O2013" s="207"/>
      <c r="P2013" s="207"/>
      <c r="Q2013" s="207"/>
    </row>
    <row r="2014" s="206" customFormat="1" spans="3:17">
      <c r="C2014" s="121"/>
      <c r="D2014" s="121"/>
      <c r="E2014" s="121"/>
      <c r="F2014" s="121"/>
      <c r="G2014" s="121"/>
      <c r="H2014" s="121"/>
      <c r="I2014" s="121"/>
      <c r="J2014" s="121"/>
      <c r="K2014" s="121"/>
      <c r="L2014" s="121"/>
      <c r="O2014" s="207"/>
      <c r="P2014" s="207"/>
      <c r="Q2014" s="207"/>
    </row>
    <row r="2015" s="206" customFormat="1" spans="3:17">
      <c r="C2015" s="121"/>
      <c r="D2015" s="121"/>
      <c r="E2015" s="121"/>
      <c r="F2015" s="121"/>
      <c r="G2015" s="121"/>
      <c r="H2015" s="121"/>
      <c r="I2015" s="121"/>
      <c r="J2015" s="121"/>
      <c r="K2015" s="121"/>
      <c r="L2015" s="121"/>
      <c r="O2015" s="207"/>
      <c r="P2015" s="207"/>
      <c r="Q2015" s="207"/>
    </row>
    <row r="2016" s="206" customFormat="1" spans="3:17">
      <c r="C2016" s="121"/>
      <c r="D2016" s="121"/>
      <c r="E2016" s="121"/>
      <c r="F2016" s="121"/>
      <c r="G2016" s="121"/>
      <c r="H2016" s="121"/>
      <c r="I2016" s="121"/>
      <c r="J2016" s="121"/>
      <c r="K2016" s="121"/>
      <c r="L2016" s="121"/>
      <c r="O2016" s="207"/>
      <c r="P2016" s="207"/>
      <c r="Q2016" s="207"/>
    </row>
    <row r="2017" s="206" customFormat="1" spans="3:17">
      <c r="C2017" s="121"/>
      <c r="D2017" s="121"/>
      <c r="E2017" s="121"/>
      <c r="F2017" s="121"/>
      <c r="G2017" s="121"/>
      <c r="H2017" s="121"/>
      <c r="I2017" s="121"/>
      <c r="J2017" s="121"/>
      <c r="K2017" s="121"/>
      <c r="L2017" s="121"/>
      <c r="O2017" s="207"/>
      <c r="P2017" s="207"/>
      <c r="Q2017" s="207"/>
    </row>
    <row r="2018" s="206" customFormat="1" spans="3:17">
      <c r="C2018" s="121"/>
      <c r="D2018" s="121"/>
      <c r="E2018" s="121"/>
      <c r="F2018" s="121"/>
      <c r="G2018" s="121"/>
      <c r="H2018" s="121"/>
      <c r="I2018" s="121"/>
      <c r="J2018" s="121"/>
      <c r="K2018" s="121"/>
      <c r="L2018" s="121"/>
      <c r="O2018" s="207"/>
      <c r="P2018" s="207"/>
      <c r="Q2018" s="207"/>
    </row>
    <row r="2019" s="206" customFormat="1" spans="3:17">
      <c r="C2019" s="121"/>
      <c r="D2019" s="121"/>
      <c r="E2019" s="121"/>
      <c r="F2019" s="121"/>
      <c r="G2019" s="121"/>
      <c r="H2019" s="121"/>
      <c r="I2019" s="121"/>
      <c r="J2019" s="121"/>
      <c r="K2019" s="121"/>
      <c r="L2019" s="121"/>
      <c r="O2019" s="207"/>
      <c r="P2019" s="207"/>
      <c r="Q2019" s="207"/>
    </row>
    <row r="2020" s="206" customFormat="1" spans="3:17">
      <c r="C2020" s="121"/>
      <c r="D2020" s="121"/>
      <c r="E2020" s="121"/>
      <c r="F2020" s="121"/>
      <c r="G2020" s="121"/>
      <c r="H2020" s="121"/>
      <c r="I2020" s="121"/>
      <c r="J2020" s="121"/>
      <c r="K2020" s="121"/>
      <c r="L2020" s="121"/>
      <c r="O2020" s="207"/>
      <c r="P2020" s="207"/>
      <c r="Q2020" s="207"/>
    </row>
    <row r="2021" s="206" customFormat="1" spans="3:17">
      <c r="C2021" s="121"/>
      <c r="D2021" s="121"/>
      <c r="E2021" s="121"/>
      <c r="F2021" s="121"/>
      <c r="G2021" s="121"/>
      <c r="H2021" s="121"/>
      <c r="I2021" s="121"/>
      <c r="J2021" s="121"/>
      <c r="K2021" s="121"/>
      <c r="L2021" s="121"/>
      <c r="O2021" s="207"/>
      <c r="P2021" s="207"/>
      <c r="Q2021" s="207"/>
    </row>
    <row r="2022" s="206" customFormat="1" spans="3:17">
      <c r="C2022" s="121"/>
      <c r="D2022" s="121"/>
      <c r="E2022" s="121"/>
      <c r="F2022" s="121"/>
      <c r="G2022" s="121"/>
      <c r="H2022" s="121"/>
      <c r="I2022" s="121"/>
      <c r="J2022" s="121"/>
      <c r="K2022" s="121"/>
      <c r="L2022" s="121"/>
      <c r="O2022" s="207"/>
      <c r="P2022" s="207"/>
      <c r="Q2022" s="207"/>
    </row>
    <row r="2023" s="206" customFormat="1" spans="3:17">
      <c r="C2023" s="121"/>
      <c r="D2023" s="121"/>
      <c r="E2023" s="121"/>
      <c r="F2023" s="121"/>
      <c r="G2023" s="121"/>
      <c r="H2023" s="121"/>
      <c r="I2023" s="121"/>
      <c r="J2023" s="121"/>
      <c r="K2023" s="121"/>
      <c r="L2023" s="121"/>
      <c r="O2023" s="207"/>
      <c r="P2023" s="207"/>
      <c r="Q2023" s="207"/>
    </row>
    <row r="2024" s="206" customFormat="1" spans="3:17">
      <c r="C2024" s="121"/>
      <c r="D2024" s="121"/>
      <c r="E2024" s="121"/>
      <c r="F2024" s="121"/>
      <c r="G2024" s="121"/>
      <c r="H2024" s="121"/>
      <c r="I2024" s="121"/>
      <c r="J2024" s="121"/>
      <c r="K2024" s="121"/>
      <c r="L2024" s="121"/>
      <c r="O2024" s="207"/>
      <c r="P2024" s="207"/>
      <c r="Q2024" s="207"/>
    </row>
    <row r="2025" s="206" customFormat="1" spans="3:17">
      <c r="C2025" s="121"/>
      <c r="D2025" s="121"/>
      <c r="E2025" s="121"/>
      <c r="F2025" s="121"/>
      <c r="G2025" s="121"/>
      <c r="H2025" s="121"/>
      <c r="I2025" s="121"/>
      <c r="J2025" s="121"/>
      <c r="K2025" s="121"/>
      <c r="L2025" s="121"/>
      <c r="O2025" s="207"/>
      <c r="P2025" s="207"/>
      <c r="Q2025" s="207"/>
    </row>
    <row r="2026" s="206" customFormat="1" spans="3:17">
      <c r="C2026" s="121"/>
      <c r="D2026" s="121"/>
      <c r="E2026" s="121"/>
      <c r="F2026" s="121"/>
      <c r="G2026" s="121"/>
      <c r="H2026" s="121"/>
      <c r="I2026" s="121"/>
      <c r="J2026" s="121"/>
      <c r="K2026" s="121"/>
      <c r="L2026" s="121"/>
      <c r="O2026" s="207"/>
      <c r="P2026" s="207"/>
      <c r="Q2026" s="207"/>
    </row>
    <row r="2027" s="206" customFormat="1" spans="3:17">
      <c r="C2027" s="121"/>
      <c r="D2027" s="121"/>
      <c r="E2027" s="121"/>
      <c r="F2027" s="121"/>
      <c r="G2027" s="121"/>
      <c r="H2027" s="121"/>
      <c r="I2027" s="121"/>
      <c r="J2027" s="121"/>
      <c r="K2027" s="121"/>
      <c r="L2027" s="121"/>
      <c r="O2027" s="207"/>
      <c r="P2027" s="207"/>
      <c r="Q2027" s="207"/>
    </row>
    <row r="2028" s="206" customFormat="1" spans="3:17">
      <c r="C2028" s="121"/>
      <c r="D2028" s="121"/>
      <c r="E2028" s="121"/>
      <c r="F2028" s="121"/>
      <c r="G2028" s="121"/>
      <c r="H2028" s="121"/>
      <c r="I2028" s="121"/>
      <c r="J2028" s="121"/>
      <c r="K2028" s="121"/>
      <c r="L2028" s="121"/>
      <c r="O2028" s="207"/>
      <c r="P2028" s="207"/>
      <c r="Q2028" s="207"/>
    </row>
    <row r="2029" s="206" customFormat="1" spans="3:17">
      <c r="C2029" s="121"/>
      <c r="D2029" s="121"/>
      <c r="E2029" s="121"/>
      <c r="F2029" s="121"/>
      <c r="G2029" s="121"/>
      <c r="H2029" s="121"/>
      <c r="I2029" s="121"/>
      <c r="J2029" s="121"/>
      <c r="K2029" s="121"/>
      <c r="L2029" s="121"/>
      <c r="O2029" s="207"/>
      <c r="P2029" s="207"/>
      <c r="Q2029" s="207"/>
    </row>
    <row r="2030" s="206" customFormat="1" spans="3:17">
      <c r="C2030" s="121"/>
      <c r="D2030" s="121"/>
      <c r="E2030" s="121"/>
      <c r="F2030" s="121"/>
      <c r="G2030" s="121"/>
      <c r="H2030" s="121"/>
      <c r="I2030" s="121"/>
      <c r="J2030" s="121"/>
      <c r="K2030" s="121"/>
      <c r="L2030" s="121"/>
      <c r="O2030" s="207"/>
      <c r="P2030" s="207"/>
      <c r="Q2030" s="207"/>
    </row>
    <row r="2031" s="206" customFormat="1" spans="3:17">
      <c r="C2031" s="121"/>
      <c r="D2031" s="121"/>
      <c r="E2031" s="121"/>
      <c r="F2031" s="121"/>
      <c r="G2031" s="121"/>
      <c r="H2031" s="121"/>
      <c r="I2031" s="121"/>
      <c r="J2031" s="121"/>
      <c r="K2031" s="121"/>
      <c r="L2031" s="121"/>
      <c r="O2031" s="207"/>
      <c r="P2031" s="207"/>
      <c r="Q2031" s="207"/>
    </row>
    <row r="2032" s="206" customFormat="1" spans="3:17">
      <c r="C2032" s="121"/>
      <c r="D2032" s="121"/>
      <c r="E2032" s="121"/>
      <c r="F2032" s="121"/>
      <c r="G2032" s="121"/>
      <c r="H2032" s="121"/>
      <c r="I2032" s="121"/>
      <c r="J2032" s="121"/>
      <c r="K2032" s="121"/>
      <c r="L2032" s="121"/>
      <c r="O2032" s="207"/>
      <c r="P2032" s="207"/>
      <c r="Q2032" s="207"/>
    </row>
    <row r="2033" s="206" customFormat="1" spans="3:17">
      <c r="C2033" s="121"/>
      <c r="D2033" s="121"/>
      <c r="E2033" s="121"/>
      <c r="F2033" s="121"/>
      <c r="G2033" s="121"/>
      <c r="H2033" s="121"/>
      <c r="I2033" s="121"/>
      <c r="J2033" s="121"/>
      <c r="K2033" s="121"/>
      <c r="L2033" s="121"/>
      <c r="O2033" s="207"/>
      <c r="P2033" s="207"/>
      <c r="Q2033" s="207"/>
    </row>
    <row r="2034" s="206" customFormat="1" spans="3:17">
      <c r="C2034" s="121"/>
      <c r="D2034" s="121"/>
      <c r="E2034" s="121"/>
      <c r="F2034" s="121"/>
      <c r="G2034" s="121"/>
      <c r="H2034" s="121"/>
      <c r="I2034" s="121"/>
      <c r="J2034" s="121"/>
      <c r="K2034" s="121"/>
      <c r="L2034" s="121"/>
      <c r="O2034" s="207"/>
      <c r="P2034" s="207"/>
      <c r="Q2034" s="207"/>
    </row>
    <row r="2035" s="206" customFormat="1" spans="3:17">
      <c r="C2035" s="121"/>
      <c r="D2035" s="121"/>
      <c r="E2035" s="121"/>
      <c r="F2035" s="121"/>
      <c r="G2035" s="121"/>
      <c r="H2035" s="121"/>
      <c r="I2035" s="121"/>
      <c r="J2035" s="121"/>
      <c r="K2035" s="121"/>
      <c r="L2035" s="121"/>
      <c r="O2035" s="207"/>
      <c r="P2035" s="207"/>
      <c r="Q2035" s="207"/>
    </row>
    <row r="2036" s="206" customFormat="1" spans="3:17">
      <c r="C2036" s="121"/>
      <c r="D2036" s="121"/>
      <c r="E2036" s="121"/>
      <c r="F2036" s="121"/>
      <c r="G2036" s="121"/>
      <c r="H2036" s="121"/>
      <c r="I2036" s="121"/>
      <c r="J2036" s="121"/>
      <c r="K2036" s="121"/>
      <c r="L2036" s="121"/>
      <c r="O2036" s="207"/>
      <c r="P2036" s="207"/>
      <c r="Q2036" s="207"/>
    </row>
    <row r="2037" s="206" customFormat="1" spans="3:17">
      <c r="C2037" s="121"/>
      <c r="D2037" s="121"/>
      <c r="E2037" s="121"/>
      <c r="F2037" s="121"/>
      <c r="G2037" s="121"/>
      <c r="H2037" s="121"/>
      <c r="I2037" s="121"/>
      <c r="J2037" s="121"/>
      <c r="K2037" s="121"/>
      <c r="L2037" s="121"/>
      <c r="O2037" s="207"/>
      <c r="P2037" s="207"/>
      <c r="Q2037" s="207"/>
    </row>
    <row r="2038" s="206" customFormat="1" spans="3:17">
      <c r="C2038" s="121"/>
      <c r="D2038" s="121"/>
      <c r="E2038" s="121"/>
      <c r="F2038" s="121"/>
      <c r="G2038" s="121"/>
      <c r="H2038" s="121"/>
      <c r="I2038" s="121"/>
      <c r="J2038" s="121"/>
      <c r="K2038" s="121"/>
      <c r="L2038" s="121"/>
      <c r="O2038" s="207"/>
      <c r="P2038" s="207"/>
      <c r="Q2038" s="207"/>
    </row>
    <row r="2039" s="206" customFormat="1" spans="3:17">
      <c r="C2039" s="121"/>
      <c r="D2039" s="121"/>
      <c r="E2039" s="121"/>
      <c r="F2039" s="121"/>
      <c r="G2039" s="121"/>
      <c r="H2039" s="121"/>
      <c r="I2039" s="121"/>
      <c r="J2039" s="121"/>
      <c r="K2039" s="121"/>
      <c r="L2039" s="121"/>
      <c r="O2039" s="207"/>
      <c r="P2039" s="207"/>
      <c r="Q2039" s="207"/>
    </row>
    <row r="2040" s="206" customFormat="1" spans="3:17">
      <c r="C2040" s="121"/>
      <c r="D2040" s="121"/>
      <c r="E2040" s="121"/>
      <c r="F2040" s="121"/>
      <c r="G2040" s="121"/>
      <c r="H2040" s="121"/>
      <c r="I2040" s="121"/>
      <c r="J2040" s="121"/>
      <c r="K2040" s="121"/>
      <c r="L2040" s="121"/>
      <c r="O2040" s="207"/>
      <c r="P2040" s="207"/>
      <c r="Q2040" s="207"/>
    </row>
    <row r="2041" s="206" customFormat="1" spans="3:17">
      <c r="C2041" s="121"/>
      <c r="D2041" s="121"/>
      <c r="E2041" s="121"/>
      <c r="F2041" s="121"/>
      <c r="G2041" s="121"/>
      <c r="H2041" s="121"/>
      <c r="I2041" s="121"/>
      <c r="J2041" s="121"/>
      <c r="K2041" s="121"/>
      <c r="L2041" s="121"/>
      <c r="O2041" s="207"/>
      <c r="P2041" s="207"/>
      <c r="Q2041" s="207"/>
    </row>
    <row r="2042" s="206" customFormat="1" spans="3:17">
      <c r="C2042" s="121"/>
      <c r="D2042" s="121"/>
      <c r="E2042" s="121"/>
      <c r="F2042" s="121"/>
      <c r="G2042" s="121"/>
      <c r="H2042" s="121"/>
      <c r="I2042" s="121"/>
      <c r="J2042" s="121"/>
      <c r="K2042" s="121"/>
      <c r="L2042" s="121"/>
      <c r="O2042" s="207"/>
      <c r="P2042" s="207"/>
      <c r="Q2042" s="207"/>
    </row>
    <row r="2043" s="206" customFormat="1" spans="3:17">
      <c r="C2043" s="121"/>
      <c r="D2043" s="121"/>
      <c r="E2043" s="121"/>
      <c r="F2043" s="121"/>
      <c r="G2043" s="121"/>
      <c r="H2043" s="121"/>
      <c r="I2043" s="121"/>
      <c r="J2043" s="121"/>
      <c r="K2043" s="121"/>
      <c r="L2043" s="121"/>
      <c r="O2043" s="207"/>
      <c r="P2043" s="207"/>
      <c r="Q2043" s="207"/>
    </row>
    <row r="2044" s="206" customFormat="1" spans="3:17">
      <c r="C2044" s="121"/>
      <c r="D2044" s="121"/>
      <c r="E2044" s="121"/>
      <c r="F2044" s="121"/>
      <c r="G2044" s="121"/>
      <c r="H2044" s="121"/>
      <c r="I2044" s="121"/>
      <c r="J2044" s="121"/>
      <c r="K2044" s="121"/>
      <c r="L2044" s="121"/>
      <c r="O2044" s="207"/>
      <c r="P2044" s="207"/>
      <c r="Q2044" s="207"/>
    </row>
    <row r="2045" s="206" customFormat="1" spans="3:17">
      <c r="C2045" s="121"/>
      <c r="D2045" s="121"/>
      <c r="E2045" s="121"/>
      <c r="F2045" s="121"/>
      <c r="G2045" s="121"/>
      <c r="H2045" s="121"/>
      <c r="I2045" s="121"/>
      <c r="J2045" s="121"/>
      <c r="K2045" s="121"/>
      <c r="L2045" s="121"/>
      <c r="O2045" s="207"/>
      <c r="P2045" s="207"/>
      <c r="Q2045" s="207"/>
    </row>
    <row r="2046" s="206" customFormat="1" spans="3:17">
      <c r="C2046" s="121"/>
      <c r="D2046" s="121"/>
      <c r="E2046" s="121"/>
      <c r="F2046" s="121"/>
      <c r="G2046" s="121"/>
      <c r="H2046" s="121"/>
      <c r="I2046" s="121"/>
      <c r="J2046" s="121"/>
      <c r="K2046" s="121"/>
      <c r="L2046" s="121"/>
      <c r="O2046" s="207"/>
      <c r="P2046" s="207"/>
      <c r="Q2046" s="207"/>
    </row>
    <row r="2047" s="206" customFormat="1" spans="3:17">
      <c r="C2047" s="121"/>
      <c r="D2047" s="121"/>
      <c r="E2047" s="121"/>
      <c r="F2047" s="121"/>
      <c r="G2047" s="121"/>
      <c r="H2047" s="121"/>
      <c r="I2047" s="121"/>
      <c r="J2047" s="121"/>
      <c r="K2047" s="121"/>
      <c r="L2047" s="121"/>
      <c r="O2047" s="207"/>
      <c r="P2047" s="207"/>
      <c r="Q2047" s="207"/>
    </row>
    <row r="2048" s="206" customFormat="1" spans="3:17">
      <c r="C2048" s="121"/>
      <c r="D2048" s="121"/>
      <c r="E2048" s="121"/>
      <c r="F2048" s="121"/>
      <c r="G2048" s="121"/>
      <c r="H2048" s="121"/>
      <c r="I2048" s="121"/>
      <c r="J2048" s="121"/>
      <c r="K2048" s="121"/>
      <c r="L2048" s="121"/>
      <c r="O2048" s="207"/>
      <c r="P2048" s="207"/>
      <c r="Q2048" s="207"/>
    </row>
    <row r="2049" s="206" customFormat="1" spans="3:17">
      <c r="C2049" s="121"/>
      <c r="D2049" s="121"/>
      <c r="E2049" s="121"/>
      <c r="F2049" s="121"/>
      <c r="G2049" s="121"/>
      <c r="H2049" s="121"/>
      <c r="I2049" s="121"/>
      <c r="J2049" s="121"/>
      <c r="K2049" s="121"/>
      <c r="L2049" s="121"/>
      <c r="O2049" s="207"/>
      <c r="P2049" s="207"/>
      <c r="Q2049" s="207"/>
    </row>
    <row r="2050" s="206" customFormat="1" spans="3:17">
      <c r="C2050" s="121"/>
      <c r="D2050" s="121"/>
      <c r="E2050" s="121"/>
      <c r="F2050" s="121"/>
      <c r="G2050" s="121"/>
      <c r="H2050" s="121"/>
      <c r="I2050" s="121"/>
      <c r="J2050" s="121"/>
      <c r="K2050" s="121"/>
      <c r="L2050" s="121"/>
      <c r="O2050" s="207"/>
      <c r="P2050" s="207"/>
      <c r="Q2050" s="207"/>
    </row>
    <row r="2051" s="206" customFormat="1" spans="3:17">
      <c r="C2051" s="121"/>
      <c r="D2051" s="121"/>
      <c r="E2051" s="121"/>
      <c r="F2051" s="121"/>
      <c r="G2051" s="121"/>
      <c r="H2051" s="121"/>
      <c r="I2051" s="121"/>
      <c r="J2051" s="121"/>
      <c r="K2051" s="121"/>
      <c r="L2051" s="121"/>
      <c r="O2051" s="207"/>
      <c r="P2051" s="207"/>
      <c r="Q2051" s="207"/>
    </row>
    <row r="2052" s="206" customFormat="1" spans="3:17">
      <c r="C2052" s="121"/>
      <c r="D2052" s="121"/>
      <c r="E2052" s="121"/>
      <c r="F2052" s="121"/>
      <c r="G2052" s="121"/>
      <c r="H2052" s="121"/>
      <c r="I2052" s="121"/>
      <c r="J2052" s="121"/>
      <c r="K2052" s="121"/>
      <c r="L2052" s="121"/>
      <c r="O2052" s="207"/>
      <c r="P2052" s="207"/>
      <c r="Q2052" s="207"/>
    </row>
    <row r="2053" s="206" customFormat="1" spans="3:17">
      <c r="C2053" s="121"/>
      <c r="D2053" s="121"/>
      <c r="E2053" s="121"/>
      <c r="F2053" s="121"/>
      <c r="G2053" s="121"/>
      <c r="H2053" s="121"/>
      <c r="I2053" s="121"/>
      <c r="J2053" s="121"/>
      <c r="K2053" s="121"/>
      <c r="L2053" s="121"/>
      <c r="O2053" s="207"/>
      <c r="P2053" s="207"/>
      <c r="Q2053" s="207"/>
    </row>
    <row r="2054" s="206" customFormat="1" spans="3:17">
      <c r="C2054" s="121"/>
      <c r="D2054" s="121"/>
      <c r="E2054" s="121"/>
      <c r="F2054" s="121"/>
      <c r="G2054" s="121"/>
      <c r="H2054" s="121"/>
      <c r="I2054" s="121"/>
      <c r="J2054" s="121"/>
      <c r="K2054" s="121"/>
      <c r="L2054" s="121"/>
      <c r="O2054" s="207"/>
      <c r="P2054" s="207"/>
      <c r="Q2054" s="207"/>
    </row>
    <row r="2055" s="206" customFormat="1" spans="3:17">
      <c r="C2055" s="121"/>
      <c r="D2055" s="121"/>
      <c r="E2055" s="121"/>
      <c r="F2055" s="121"/>
      <c r="G2055" s="121"/>
      <c r="H2055" s="121"/>
      <c r="I2055" s="121"/>
      <c r="J2055" s="121"/>
      <c r="K2055" s="121"/>
      <c r="L2055" s="121"/>
      <c r="O2055" s="207"/>
      <c r="P2055" s="207"/>
      <c r="Q2055" s="207"/>
    </row>
    <row r="2056" s="206" customFormat="1" spans="3:17">
      <c r="C2056" s="121"/>
      <c r="D2056" s="121"/>
      <c r="E2056" s="121"/>
      <c r="F2056" s="121"/>
      <c r="G2056" s="121"/>
      <c r="H2056" s="121"/>
      <c r="I2056" s="121"/>
      <c r="J2056" s="121"/>
      <c r="K2056" s="121"/>
      <c r="L2056" s="121"/>
      <c r="O2056" s="207"/>
      <c r="P2056" s="207"/>
      <c r="Q2056" s="207"/>
    </row>
    <row r="2057" s="206" customFormat="1" spans="3:17">
      <c r="C2057" s="121"/>
      <c r="D2057" s="121"/>
      <c r="E2057" s="121"/>
      <c r="F2057" s="121"/>
      <c r="G2057" s="121"/>
      <c r="H2057" s="121"/>
      <c r="I2057" s="121"/>
      <c r="J2057" s="121"/>
      <c r="K2057" s="121"/>
      <c r="L2057" s="121"/>
      <c r="O2057" s="207"/>
      <c r="P2057" s="207"/>
      <c r="Q2057" s="207"/>
    </row>
    <row r="2058" s="206" customFormat="1" spans="3:17">
      <c r="C2058" s="121"/>
      <c r="D2058" s="121"/>
      <c r="E2058" s="121"/>
      <c r="F2058" s="121"/>
      <c r="G2058" s="121"/>
      <c r="H2058" s="121"/>
      <c r="I2058" s="121"/>
      <c r="J2058" s="121"/>
      <c r="K2058" s="121"/>
      <c r="L2058" s="121"/>
      <c r="O2058" s="207"/>
      <c r="P2058" s="207"/>
      <c r="Q2058" s="207"/>
    </row>
    <row r="2059" s="206" customFormat="1" spans="3:17">
      <c r="C2059" s="121"/>
      <c r="D2059" s="121"/>
      <c r="E2059" s="121"/>
      <c r="F2059" s="121"/>
      <c r="G2059" s="121"/>
      <c r="H2059" s="121"/>
      <c r="I2059" s="121"/>
      <c r="J2059" s="121"/>
      <c r="K2059" s="121"/>
      <c r="L2059" s="121"/>
      <c r="O2059" s="207"/>
      <c r="P2059" s="207"/>
      <c r="Q2059" s="207"/>
    </row>
    <row r="2060" s="206" customFormat="1" spans="3:17">
      <c r="C2060" s="121"/>
      <c r="D2060" s="121"/>
      <c r="E2060" s="121"/>
      <c r="F2060" s="121"/>
      <c r="G2060" s="121"/>
      <c r="H2060" s="121"/>
      <c r="I2060" s="121"/>
      <c r="J2060" s="121"/>
      <c r="K2060" s="121"/>
      <c r="L2060" s="121"/>
      <c r="O2060" s="207"/>
      <c r="P2060" s="207"/>
      <c r="Q2060" s="207"/>
    </row>
    <row r="2061" s="206" customFormat="1" spans="3:17">
      <c r="C2061" s="121"/>
      <c r="D2061" s="121"/>
      <c r="E2061" s="121"/>
      <c r="F2061" s="121"/>
      <c r="G2061" s="121"/>
      <c r="H2061" s="121"/>
      <c r="I2061" s="121"/>
      <c r="J2061" s="121"/>
      <c r="K2061" s="121"/>
      <c r="L2061" s="121"/>
      <c r="O2061" s="207"/>
      <c r="P2061" s="207"/>
      <c r="Q2061" s="207"/>
    </row>
    <row r="2062" s="206" customFormat="1" spans="3:17">
      <c r="C2062" s="121"/>
      <c r="D2062" s="121"/>
      <c r="E2062" s="121"/>
      <c r="F2062" s="121"/>
      <c r="G2062" s="121"/>
      <c r="H2062" s="121"/>
      <c r="I2062" s="121"/>
      <c r="J2062" s="121"/>
      <c r="K2062" s="121"/>
      <c r="L2062" s="121"/>
      <c r="O2062" s="207"/>
      <c r="P2062" s="207"/>
      <c r="Q2062" s="207"/>
    </row>
    <row r="2063" s="206" customFormat="1" spans="3:17">
      <c r="C2063" s="121"/>
      <c r="D2063" s="121"/>
      <c r="E2063" s="121"/>
      <c r="F2063" s="121"/>
      <c r="G2063" s="121"/>
      <c r="H2063" s="121"/>
      <c r="I2063" s="121"/>
      <c r="J2063" s="121"/>
      <c r="K2063" s="121"/>
      <c r="L2063" s="121"/>
      <c r="O2063" s="207"/>
      <c r="P2063" s="207"/>
      <c r="Q2063" s="207"/>
    </row>
    <row r="2064" s="206" customFormat="1" spans="3:17">
      <c r="C2064" s="121"/>
      <c r="D2064" s="121"/>
      <c r="E2064" s="121"/>
      <c r="F2064" s="121"/>
      <c r="G2064" s="121"/>
      <c r="H2064" s="121"/>
      <c r="I2064" s="121"/>
      <c r="J2064" s="121"/>
      <c r="K2064" s="121"/>
      <c r="L2064" s="121"/>
      <c r="O2064" s="207"/>
      <c r="P2064" s="207"/>
      <c r="Q2064" s="207"/>
    </row>
    <row r="2065" s="206" customFormat="1" spans="3:17">
      <c r="C2065" s="121"/>
      <c r="D2065" s="121"/>
      <c r="E2065" s="121"/>
      <c r="F2065" s="121"/>
      <c r="G2065" s="121"/>
      <c r="H2065" s="121"/>
      <c r="I2065" s="121"/>
      <c r="J2065" s="121"/>
      <c r="K2065" s="121"/>
      <c r="L2065" s="121"/>
      <c r="O2065" s="207"/>
      <c r="P2065" s="207"/>
      <c r="Q2065" s="207"/>
    </row>
    <row r="2066" s="206" customFormat="1" spans="3:17">
      <c r="C2066" s="121"/>
      <c r="D2066" s="121"/>
      <c r="E2066" s="121"/>
      <c r="F2066" s="121"/>
      <c r="G2066" s="121"/>
      <c r="H2066" s="121"/>
      <c r="I2066" s="121"/>
      <c r="J2066" s="121"/>
      <c r="K2066" s="121"/>
      <c r="L2066" s="121"/>
      <c r="O2066" s="207"/>
      <c r="P2066" s="207"/>
      <c r="Q2066" s="207"/>
    </row>
    <row r="2067" s="206" customFormat="1" spans="3:17">
      <c r="C2067" s="121"/>
      <c r="D2067" s="121"/>
      <c r="E2067" s="121"/>
      <c r="F2067" s="121"/>
      <c r="G2067" s="121"/>
      <c r="H2067" s="121"/>
      <c r="I2067" s="121"/>
      <c r="J2067" s="121"/>
      <c r="K2067" s="121"/>
      <c r="L2067" s="121"/>
      <c r="O2067" s="207"/>
      <c r="P2067" s="207"/>
      <c r="Q2067" s="207"/>
    </row>
    <row r="2068" s="206" customFormat="1" spans="3:17">
      <c r="C2068" s="121"/>
      <c r="D2068" s="121"/>
      <c r="E2068" s="121"/>
      <c r="F2068" s="121"/>
      <c r="G2068" s="121"/>
      <c r="H2068" s="121"/>
      <c r="I2068" s="121"/>
      <c r="J2068" s="121"/>
      <c r="K2068" s="121"/>
      <c r="L2068" s="121"/>
      <c r="O2068" s="207"/>
      <c r="P2068" s="207"/>
      <c r="Q2068" s="207"/>
    </row>
    <row r="2069" s="206" customFormat="1" spans="3:17">
      <c r="C2069" s="121"/>
      <c r="D2069" s="121"/>
      <c r="E2069" s="121"/>
      <c r="F2069" s="121"/>
      <c r="G2069" s="121"/>
      <c r="H2069" s="121"/>
      <c r="I2069" s="121"/>
      <c r="J2069" s="121"/>
      <c r="K2069" s="121"/>
      <c r="L2069" s="121"/>
      <c r="O2069" s="207"/>
      <c r="P2069" s="207"/>
      <c r="Q2069" s="207"/>
    </row>
    <row r="2070" s="206" customFormat="1" spans="3:17">
      <c r="C2070" s="121"/>
      <c r="D2070" s="121"/>
      <c r="E2070" s="121"/>
      <c r="F2070" s="121"/>
      <c r="G2070" s="121"/>
      <c r="H2070" s="121"/>
      <c r="I2070" s="121"/>
      <c r="J2070" s="121"/>
      <c r="K2070" s="121"/>
      <c r="L2070" s="121"/>
      <c r="O2070" s="207"/>
      <c r="P2070" s="207"/>
      <c r="Q2070" s="207"/>
    </row>
    <row r="2071" s="206" customFormat="1" spans="3:17">
      <c r="C2071" s="121"/>
      <c r="D2071" s="121"/>
      <c r="E2071" s="121"/>
      <c r="F2071" s="121"/>
      <c r="G2071" s="121"/>
      <c r="H2071" s="121"/>
      <c r="I2071" s="121"/>
      <c r="J2071" s="121"/>
      <c r="K2071" s="121"/>
      <c r="L2071" s="121"/>
      <c r="O2071" s="207"/>
      <c r="P2071" s="207"/>
      <c r="Q2071" s="207"/>
    </row>
    <row r="2072" s="206" customFormat="1" spans="3:17">
      <c r="C2072" s="121"/>
      <c r="D2072" s="121"/>
      <c r="E2072" s="121"/>
      <c r="F2072" s="121"/>
      <c r="G2072" s="121"/>
      <c r="H2072" s="121"/>
      <c r="I2072" s="121"/>
      <c r="J2072" s="121"/>
      <c r="K2072" s="121"/>
      <c r="L2072" s="121"/>
      <c r="O2072" s="207"/>
      <c r="P2072" s="207"/>
      <c r="Q2072" s="207"/>
    </row>
    <row r="2073" s="206" customFormat="1" spans="3:17">
      <c r="C2073" s="121"/>
      <c r="D2073" s="121"/>
      <c r="E2073" s="121"/>
      <c r="F2073" s="121"/>
      <c r="G2073" s="121"/>
      <c r="H2073" s="121"/>
      <c r="I2073" s="121"/>
      <c r="J2073" s="121"/>
      <c r="K2073" s="121"/>
      <c r="L2073" s="121"/>
      <c r="O2073" s="207"/>
      <c r="P2073" s="207"/>
      <c r="Q2073" s="207"/>
    </row>
    <row r="2074" s="206" customFormat="1" spans="3:17">
      <c r="C2074" s="121"/>
      <c r="D2074" s="121"/>
      <c r="E2074" s="121"/>
      <c r="F2074" s="121"/>
      <c r="G2074" s="121"/>
      <c r="H2074" s="121"/>
      <c r="I2074" s="121"/>
      <c r="J2074" s="121"/>
      <c r="K2074" s="121"/>
      <c r="L2074" s="121"/>
      <c r="O2074" s="207"/>
      <c r="P2074" s="207"/>
      <c r="Q2074" s="207"/>
    </row>
    <row r="2075" s="206" customFormat="1" spans="3:17">
      <c r="C2075" s="121"/>
      <c r="D2075" s="121"/>
      <c r="E2075" s="121"/>
      <c r="F2075" s="121"/>
      <c r="G2075" s="121"/>
      <c r="H2075" s="121"/>
      <c r="I2075" s="121"/>
      <c r="J2075" s="121"/>
      <c r="K2075" s="121"/>
      <c r="L2075" s="121"/>
      <c r="O2075" s="207"/>
      <c r="P2075" s="207"/>
      <c r="Q2075" s="207"/>
    </row>
    <row r="2076" s="206" customFormat="1" spans="3:17">
      <c r="C2076" s="121"/>
      <c r="D2076" s="121"/>
      <c r="E2076" s="121"/>
      <c r="F2076" s="121"/>
      <c r="G2076" s="121"/>
      <c r="H2076" s="121"/>
      <c r="I2076" s="121"/>
      <c r="J2076" s="121"/>
      <c r="K2076" s="121"/>
      <c r="L2076" s="121"/>
      <c r="O2076" s="207"/>
      <c r="P2076" s="207"/>
      <c r="Q2076" s="207"/>
    </row>
    <row r="2077" s="206" customFormat="1" spans="3:17">
      <c r="C2077" s="121"/>
      <c r="D2077" s="121"/>
      <c r="E2077" s="121"/>
      <c r="F2077" s="121"/>
      <c r="G2077" s="121"/>
      <c r="H2077" s="121"/>
      <c r="I2077" s="121"/>
      <c r="J2077" s="121"/>
      <c r="K2077" s="121"/>
      <c r="L2077" s="121"/>
      <c r="O2077" s="207"/>
      <c r="P2077" s="207"/>
      <c r="Q2077" s="207"/>
    </row>
    <row r="2078" s="206" customFormat="1" spans="3:17">
      <c r="C2078" s="121"/>
      <c r="D2078" s="121"/>
      <c r="E2078" s="121"/>
      <c r="F2078" s="121"/>
      <c r="G2078" s="121"/>
      <c r="H2078" s="121"/>
      <c r="I2078" s="121"/>
      <c r="J2078" s="121"/>
      <c r="K2078" s="121"/>
      <c r="L2078" s="121"/>
      <c r="O2078" s="207"/>
      <c r="P2078" s="207"/>
      <c r="Q2078" s="207"/>
    </row>
    <row r="2079" s="206" customFormat="1" spans="3:17">
      <c r="C2079" s="121"/>
      <c r="D2079" s="121"/>
      <c r="E2079" s="121"/>
      <c r="F2079" s="121"/>
      <c r="G2079" s="121"/>
      <c r="H2079" s="121"/>
      <c r="I2079" s="121"/>
      <c r="J2079" s="121"/>
      <c r="K2079" s="121"/>
      <c r="L2079" s="121"/>
      <c r="O2079" s="207"/>
      <c r="P2079" s="207"/>
      <c r="Q2079" s="207"/>
    </row>
    <row r="2080" s="206" customFormat="1" spans="3:17">
      <c r="C2080" s="121"/>
      <c r="D2080" s="121"/>
      <c r="E2080" s="121"/>
      <c r="F2080" s="121"/>
      <c r="G2080" s="121"/>
      <c r="H2080" s="121"/>
      <c r="I2080" s="121"/>
      <c r="J2080" s="121"/>
      <c r="K2080" s="121"/>
      <c r="L2080" s="121"/>
      <c r="O2080" s="207"/>
      <c r="P2080" s="207"/>
      <c r="Q2080" s="207"/>
    </row>
    <row r="2081" s="206" customFormat="1" spans="3:17">
      <c r="C2081" s="121"/>
      <c r="D2081" s="121"/>
      <c r="E2081" s="121"/>
      <c r="F2081" s="121"/>
      <c r="G2081" s="121"/>
      <c r="H2081" s="121"/>
      <c r="I2081" s="121"/>
      <c r="J2081" s="121"/>
      <c r="K2081" s="121"/>
      <c r="L2081" s="121"/>
      <c r="O2081" s="207"/>
      <c r="P2081" s="207"/>
      <c r="Q2081" s="207"/>
    </row>
    <row r="2082" s="206" customFormat="1" spans="3:17">
      <c r="C2082" s="121"/>
      <c r="D2082" s="121"/>
      <c r="E2082" s="121"/>
      <c r="F2082" s="121"/>
      <c r="G2082" s="121"/>
      <c r="H2082" s="121"/>
      <c r="I2082" s="121"/>
      <c r="J2082" s="121"/>
      <c r="K2082" s="121"/>
      <c r="L2082" s="121"/>
      <c r="O2082" s="207"/>
      <c r="P2082" s="207"/>
      <c r="Q2082" s="207"/>
    </row>
    <row r="2083" s="206" customFormat="1" spans="3:17">
      <c r="C2083" s="121"/>
      <c r="D2083" s="121"/>
      <c r="E2083" s="121"/>
      <c r="F2083" s="121"/>
      <c r="G2083" s="121"/>
      <c r="H2083" s="121"/>
      <c r="I2083" s="121"/>
      <c r="J2083" s="121"/>
      <c r="K2083" s="121"/>
      <c r="L2083" s="121"/>
      <c r="O2083" s="207"/>
      <c r="P2083" s="207"/>
      <c r="Q2083" s="207"/>
    </row>
    <row r="2084" s="206" customFormat="1" spans="3:17">
      <c r="C2084" s="121"/>
      <c r="D2084" s="121"/>
      <c r="E2084" s="121"/>
      <c r="F2084" s="121"/>
      <c r="G2084" s="121"/>
      <c r="H2084" s="121"/>
      <c r="I2084" s="121"/>
      <c r="J2084" s="121"/>
      <c r="K2084" s="121"/>
      <c r="L2084" s="121"/>
      <c r="O2084" s="207"/>
      <c r="P2084" s="207"/>
      <c r="Q2084" s="207"/>
    </row>
    <row r="2085" s="206" customFormat="1" spans="3:17">
      <c r="C2085" s="121"/>
      <c r="D2085" s="121"/>
      <c r="E2085" s="121"/>
      <c r="F2085" s="121"/>
      <c r="G2085" s="121"/>
      <c r="H2085" s="121"/>
      <c r="I2085" s="121"/>
      <c r="J2085" s="121"/>
      <c r="K2085" s="121"/>
      <c r="L2085" s="121"/>
      <c r="O2085" s="207"/>
      <c r="P2085" s="207"/>
      <c r="Q2085" s="207"/>
    </row>
    <row r="2086" s="206" customFormat="1" spans="3:17">
      <c r="C2086" s="121"/>
      <c r="D2086" s="121"/>
      <c r="E2086" s="121"/>
      <c r="F2086" s="121"/>
      <c r="G2086" s="121"/>
      <c r="H2086" s="121"/>
      <c r="I2086" s="121"/>
      <c r="J2086" s="121"/>
      <c r="K2086" s="121"/>
      <c r="L2086" s="121"/>
      <c r="O2086" s="207"/>
      <c r="P2086" s="207"/>
      <c r="Q2086" s="207"/>
    </row>
    <row r="2087" s="206" customFormat="1" spans="3:17">
      <c r="C2087" s="121"/>
      <c r="D2087" s="121"/>
      <c r="E2087" s="121"/>
      <c r="F2087" s="121"/>
      <c r="G2087" s="121"/>
      <c r="H2087" s="121"/>
      <c r="I2087" s="121"/>
      <c r="J2087" s="121"/>
      <c r="K2087" s="121"/>
      <c r="L2087" s="121"/>
      <c r="O2087" s="207"/>
      <c r="P2087" s="207"/>
      <c r="Q2087" s="207"/>
    </row>
    <row r="2088" s="206" customFormat="1" spans="3:17">
      <c r="C2088" s="121"/>
      <c r="D2088" s="121"/>
      <c r="E2088" s="121"/>
      <c r="F2088" s="121"/>
      <c r="G2088" s="121"/>
      <c r="H2088" s="121"/>
      <c r="I2088" s="121"/>
      <c r="J2088" s="121"/>
      <c r="K2088" s="121"/>
      <c r="L2088" s="121"/>
      <c r="O2088" s="207"/>
      <c r="P2088" s="207"/>
      <c r="Q2088" s="207"/>
    </row>
    <row r="2089" s="206" customFormat="1" spans="3:17">
      <c r="C2089" s="121"/>
      <c r="D2089" s="121"/>
      <c r="E2089" s="121"/>
      <c r="F2089" s="121"/>
      <c r="G2089" s="121"/>
      <c r="H2089" s="121"/>
      <c r="I2089" s="121"/>
      <c r="J2089" s="121"/>
      <c r="K2089" s="121"/>
      <c r="L2089" s="121"/>
      <c r="O2089" s="207"/>
      <c r="P2089" s="207"/>
      <c r="Q2089" s="207"/>
    </row>
    <row r="2090" s="206" customFormat="1" spans="3:17">
      <c r="C2090" s="121"/>
      <c r="D2090" s="121"/>
      <c r="E2090" s="121"/>
      <c r="F2090" s="121"/>
      <c r="G2090" s="121"/>
      <c r="H2090" s="121"/>
      <c r="I2090" s="121"/>
      <c r="J2090" s="121"/>
      <c r="K2090" s="121"/>
      <c r="L2090" s="121"/>
      <c r="O2090" s="207"/>
      <c r="P2090" s="207"/>
      <c r="Q2090" s="207"/>
    </row>
    <row r="2091" s="206" customFormat="1" spans="3:17">
      <c r="C2091" s="121"/>
      <c r="D2091" s="121"/>
      <c r="E2091" s="121"/>
      <c r="F2091" s="121"/>
      <c r="G2091" s="121"/>
      <c r="H2091" s="121"/>
      <c r="I2091" s="121"/>
      <c r="J2091" s="121"/>
      <c r="K2091" s="121"/>
      <c r="L2091" s="121"/>
      <c r="O2091" s="207"/>
      <c r="P2091" s="207"/>
      <c r="Q2091" s="207"/>
    </row>
    <row r="2092" s="206" customFormat="1" spans="3:17">
      <c r="C2092" s="121"/>
      <c r="D2092" s="121"/>
      <c r="E2092" s="121"/>
      <c r="F2092" s="121"/>
      <c r="G2092" s="121"/>
      <c r="H2092" s="121"/>
      <c r="I2092" s="121"/>
      <c r="J2092" s="121"/>
      <c r="K2092" s="121"/>
      <c r="L2092" s="121"/>
      <c r="O2092" s="207"/>
      <c r="P2092" s="207"/>
      <c r="Q2092" s="207"/>
    </row>
    <row r="2093" s="206" customFormat="1" spans="3:17">
      <c r="C2093" s="121"/>
      <c r="D2093" s="121"/>
      <c r="E2093" s="121"/>
      <c r="F2093" s="121"/>
      <c r="G2093" s="121"/>
      <c r="H2093" s="121"/>
      <c r="I2093" s="121"/>
      <c r="J2093" s="121"/>
      <c r="K2093" s="121"/>
      <c r="L2093" s="121"/>
      <c r="O2093" s="207"/>
      <c r="P2093" s="207"/>
      <c r="Q2093" s="207"/>
    </row>
    <row r="2094" s="206" customFormat="1" spans="3:17">
      <c r="C2094" s="121"/>
      <c r="D2094" s="121"/>
      <c r="E2094" s="121"/>
      <c r="F2094" s="121"/>
      <c r="G2094" s="121"/>
      <c r="H2094" s="121"/>
      <c r="I2094" s="121"/>
      <c r="J2094" s="121"/>
      <c r="K2094" s="121"/>
      <c r="L2094" s="121"/>
      <c r="O2094" s="207"/>
      <c r="P2094" s="207"/>
      <c r="Q2094" s="207"/>
    </row>
    <row r="2095" s="206" customFormat="1" spans="3:17">
      <c r="C2095" s="121"/>
      <c r="D2095" s="121"/>
      <c r="E2095" s="121"/>
      <c r="F2095" s="121"/>
      <c r="G2095" s="121"/>
      <c r="H2095" s="121"/>
      <c r="I2095" s="121"/>
      <c r="J2095" s="121"/>
      <c r="K2095" s="121"/>
      <c r="L2095" s="121"/>
      <c r="O2095" s="207"/>
      <c r="P2095" s="207"/>
      <c r="Q2095" s="207"/>
    </row>
    <row r="2096" s="206" customFormat="1" spans="3:17">
      <c r="C2096" s="121"/>
      <c r="D2096" s="121"/>
      <c r="E2096" s="121"/>
      <c r="F2096" s="121"/>
      <c r="G2096" s="121"/>
      <c r="H2096" s="121"/>
      <c r="I2096" s="121"/>
      <c r="J2096" s="121"/>
      <c r="K2096" s="121"/>
      <c r="L2096" s="121"/>
      <c r="O2096" s="207"/>
      <c r="P2096" s="207"/>
      <c r="Q2096" s="207"/>
    </row>
    <row r="2097" s="206" customFormat="1" spans="3:17">
      <c r="C2097" s="121"/>
      <c r="D2097" s="121"/>
      <c r="E2097" s="121"/>
      <c r="F2097" s="121"/>
      <c r="G2097" s="121"/>
      <c r="H2097" s="121"/>
      <c r="I2097" s="121"/>
      <c r="J2097" s="121"/>
      <c r="K2097" s="121"/>
      <c r="L2097" s="121"/>
      <c r="O2097" s="207"/>
      <c r="P2097" s="207"/>
      <c r="Q2097" s="207"/>
    </row>
    <row r="2098" s="206" customFormat="1" spans="3:17">
      <c r="C2098" s="121"/>
      <c r="D2098" s="121"/>
      <c r="E2098" s="121"/>
      <c r="F2098" s="121"/>
      <c r="G2098" s="121"/>
      <c r="H2098" s="121"/>
      <c r="I2098" s="121"/>
      <c r="J2098" s="121"/>
      <c r="K2098" s="121"/>
      <c r="L2098" s="121"/>
      <c r="O2098" s="207"/>
      <c r="P2098" s="207"/>
      <c r="Q2098" s="207"/>
    </row>
    <row r="2099" s="206" customFormat="1" spans="3:17">
      <c r="C2099" s="121"/>
      <c r="D2099" s="121"/>
      <c r="E2099" s="121"/>
      <c r="F2099" s="121"/>
      <c r="G2099" s="121"/>
      <c r="H2099" s="121"/>
      <c r="I2099" s="121"/>
      <c r="J2099" s="121"/>
      <c r="K2099" s="121"/>
      <c r="L2099" s="121"/>
      <c r="O2099" s="207"/>
      <c r="P2099" s="207"/>
      <c r="Q2099" s="207"/>
    </row>
    <row r="2100" s="206" customFormat="1" spans="3:17">
      <c r="C2100" s="121"/>
      <c r="D2100" s="121"/>
      <c r="E2100" s="121"/>
      <c r="F2100" s="121"/>
      <c r="G2100" s="121"/>
      <c r="H2100" s="121"/>
      <c r="I2100" s="121"/>
      <c r="J2100" s="121"/>
      <c r="K2100" s="121"/>
      <c r="L2100" s="121"/>
      <c r="O2100" s="207"/>
      <c r="P2100" s="207"/>
      <c r="Q2100" s="207"/>
    </row>
    <row r="2101" s="206" customFormat="1" spans="3:17">
      <c r="C2101" s="121"/>
      <c r="D2101" s="121"/>
      <c r="E2101" s="121"/>
      <c r="F2101" s="121"/>
      <c r="G2101" s="121"/>
      <c r="H2101" s="121"/>
      <c r="I2101" s="121"/>
      <c r="J2101" s="121"/>
      <c r="K2101" s="121"/>
      <c r="L2101" s="121"/>
      <c r="O2101" s="207"/>
      <c r="P2101" s="207"/>
      <c r="Q2101" s="207"/>
    </row>
    <row r="2102" s="206" customFormat="1" spans="3:17">
      <c r="C2102" s="121"/>
      <c r="D2102" s="121"/>
      <c r="E2102" s="121"/>
      <c r="F2102" s="121"/>
      <c r="G2102" s="121"/>
      <c r="H2102" s="121"/>
      <c r="I2102" s="121"/>
      <c r="J2102" s="121"/>
      <c r="K2102" s="121"/>
      <c r="L2102" s="121"/>
      <c r="O2102" s="207"/>
      <c r="P2102" s="207"/>
      <c r="Q2102" s="207"/>
    </row>
    <row r="2103" s="206" customFormat="1" spans="3:17">
      <c r="C2103" s="121"/>
      <c r="D2103" s="121"/>
      <c r="E2103" s="121"/>
      <c r="F2103" s="121"/>
      <c r="G2103" s="121"/>
      <c r="H2103" s="121"/>
      <c r="I2103" s="121"/>
      <c r="J2103" s="121"/>
      <c r="K2103" s="121"/>
      <c r="L2103" s="121"/>
      <c r="O2103" s="207"/>
      <c r="P2103" s="207"/>
      <c r="Q2103" s="207"/>
    </row>
    <row r="2104" s="206" customFormat="1" spans="3:17">
      <c r="C2104" s="121"/>
      <c r="D2104" s="121"/>
      <c r="E2104" s="121"/>
      <c r="F2104" s="121"/>
      <c r="G2104" s="121"/>
      <c r="H2104" s="121"/>
      <c r="I2104" s="121"/>
      <c r="J2104" s="121"/>
      <c r="K2104" s="121"/>
      <c r="L2104" s="121"/>
      <c r="O2104" s="207"/>
      <c r="P2104" s="207"/>
      <c r="Q2104" s="207"/>
    </row>
    <row r="2105" s="206" customFormat="1" spans="3:17">
      <c r="C2105" s="121"/>
      <c r="D2105" s="121"/>
      <c r="E2105" s="121"/>
      <c r="F2105" s="121"/>
      <c r="G2105" s="121"/>
      <c r="H2105" s="121"/>
      <c r="I2105" s="121"/>
      <c r="J2105" s="121"/>
      <c r="K2105" s="121"/>
      <c r="L2105" s="121"/>
      <c r="O2105" s="207"/>
      <c r="P2105" s="207"/>
      <c r="Q2105" s="207"/>
    </row>
    <row r="2106" s="206" customFormat="1" spans="3:17">
      <c r="C2106" s="121"/>
      <c r="D2106" s="121"/>
      <c r="E2106" s="121"/>
      <c r="F2106" s="121"/>
      <c r="G2106" s="121"/>
      <c r="H2106" s="121"/>
      <c r="I2106" s="121"/>
      <c r="J2106" s="121"/>
      <c r="K2106" s="121"/>
      <c r="L2106" s="121"/>
      <c r="O2106" s="207"/>
      <c r="P2106" s="207"/>
      <c r="Q2106" s="207"/>
    </row>
    <row r="2107" s="206" customFormat="1" spans="3:17">
      <c r="C2107" s="121"/>
      <c r="D2107" s="121"/>
      <c r="E2107" s="121"/>
      <c r="F2107" s="121"/>
      <c r="G2107" s="121"/>
      <c r="H2107" s="121"/>
      <c r="I2107" s="121"/>
      <c r="J2107" s="121"/>
      <c r="K2107" s="121"/>
      <c r="L2107" s="121"/>
      <c r="O2107" s="207"/>
      <c r="P2107" s="207"/>
      <c r="Q2107" s="207"/>
    </row>
    <row r="2108" s="206" customFormat="1" spans="3:17">
      <c r="C2108" s="121"/>
      <c r="D2108" s="121"/>
      <c r="E2108" s="121"/>
      <c r="F2108" s="121"/>
      <c r="G2108" s="121"/>
      <c r="H2108" s="121"/>
      <c r="I2108" s="121"/>
      <c r="J2108" s="121"/>
      <c r="K2108" s="121"/>
      <c r="L2108" s="121"/>
      <c r="O2108" s="207"/>
      <c r="P2108" s="207"/>
      <c r="Q2108" s="207"/>
    </row>
    <row r="2109" s="206" customFormat="1" spans="3:17">
      <c r="C2109" s="121"/>
      <c r="D2109" s="121"/>
      <c r="E2109" s="121"/>
      <c r="F2109" s="121"/>
      <c r="G2109" s="121"/>
      <c r="H2109" s="121"/>
      <c r="I2109" s="121"/>
      <c r="J2109" s="121"/>
      <c r="K2109" s="121"/>
      <c r="L2109" s="121"/>
      <c r="O2109" s="207"/>
      <c r="P2109" s="207"/>
      <c r="Q2109" s="207"/>
    </row>
    <row r="2110" s="206" customFormat="1" spans="3:17">
      <c r="C2110" s="121"/>
      <c r="D2110" s="121"/>
      <c r="E2110" s="121"/>
      <c r="F2110" s="121"/>
      <c r="G2110" s="121"/>
      <c r="H2110" s="121"/>
      <c r="I2110" s="121"/>
      <c r="J2110" s="121"/>
      <c r="K2110" s="121"/>
      <c r="L2110" s="121"/>
      <c r="O2110" s="207"/>
      <c r="P2110" s="207"/>
      <c r="Q2110" s="207"/>
    </row>
    <row r="2111" s="206" customFormat="1" spans="3:17">
      <c r="C2111" s="121"/>
      <c r="D2111" s="121"/>
      <c r="E2111" s="121"/>
      <c r="F2111" s="121"/>
      <c r="G2111" s="121"/>
      <c r="H2111" s="121"/>
      <c r="I2111" s="121"/>
      <c r="J2111" s="121"/>
      <c r="K2111" s="121"/>
      <c r="L2111" s="121"/>
      <c r="O2111" s="207"/>
      <c r="P2111" s="207"/>
      <c r="Q2111" s="207"/>
    </row>
    <row r="2112" s="206" customFormat="1" spans="3:17">
      <c r="C2112" s="121"/>
      <c r="D2112" s="121"/>
      <c r="E2112" s="121"/>
      <c r="F2112" s="121"/>
      <c r="G2112" s="121"/>
      <c r="H2112" s="121"/>
      <c r="I2112" s="121"/>
      <c r="J2112" s="121"/>
      <c r="K2112" s="121"/>
      <c r="L2112" s="121"/>
      <c r="O2112" s="207"/>
      <c r="P2112" s="207"/>
      <c r="Q2112" s="207"/>
    </row>
    <row r="2113" s="206" customFormat="1" spans="3:17">
      <c r="C2113" s="121"/>
      <c r="D2113" s="121"/>
      <c r="E2113" s="121"/>
      <c r="F2113" s="121"/>
      <c r="G2113" s="121"/>
      <c r="H2113" s="121"/>
      <c r="I2113" s="121"/>
      <c r="J2113" s="121"/>
      <c r="K2113" s="121"/>
      <c r="L2113" s="121"/>
      <c r="O2113" s="207"/>
      <c r="P2113" s="207"/>
      <c r="Q2113" s="207"/>
    </row>
    <row r="2114" s="206" customFormat="1" spans="3:17">
      <c r="C2114" s="121"/>
      <c r="D2114" s="121"/>
      <c r="E2114" s="121"/>
      <c r="F2114" s="121"/>
      <c r="G2114" s="121"/>
      <c r="H2114" s="121"/>
      <c r="I2114" s="121"/>
      <c r="J2114" s="121"/>
      <c r="K2114" s="121"/>
      <c r="L2114" s="121"/>
      <c r="O2114" s="207"/>
      <c r="P2114" s="207"/>
      <c r="Q2114" s="207"/>
    </row>
    <row r="2115" s="206" customFormat="1" spans="3:17">
      <c r="C2115" s="121"/>
      <c r="D2115" s="121"/>
      <c r="E2115" s="121"/>
      <c r="F2115" s="121"/>
      <c r="G2115" s="121"/>
      <c r="H2115" s="121"/>
      <c r="I2115" s="121"/>
      <c r="J2115" s="121"/>
      <c r="K2115" s="121"/>
      <c r="L2115" s="121"/>
      <c r="O2115" s="207"/>
      <c r="P2115" s="207"/>
      <c r="Q2115" s="207"/>
    </row>
    <row r="2116" s="206" customFormat="1" spans="3:17">
      <c r="C2116" s="121"/>
      <c r="D2116" s="121"/>
      <c r="E2116" s="121"/>
      <c r="F2116" s="121"/>
      <c r="G2116" s="121"/>
      <c r="H2116" s="121"/>
      <c r="I2116" s="121"/>
      <c r="J2116" s="121"/>
      <c r="K2116" s="121"/>
      <c r="L2116" s="121"/>
      <c r="O2116" s="207"/>
      <c r="P2116" s="207"/>
      <c r="Q2116" s="207"/>
    </row>
    <row r="2117" s="206" customFormat="1" spans="3:17">
      <c r="C2117" s="121"/>
      <c r="D2117" s="121"/>
      <c r="E2117" s="121"/>
      <c r="F2117" s="121"/>
      <c r="G2117" s="121"/>
      <c r="H2117" s="121"/>
      <c r="I2117" s="121"/>
      <c r="J2117" s="121"/>
      <c r="K2117" s="121"/>
      <c r="L2117" s="121"/>
      <c r="O2117" s="207"/>
      <c r="P2117" s="207"/>
      <c r="Q2117" s="207"/>
    </row>
    <row r="2118" s="206" customFormat="1" spans="3:17">
      <c r="C2118" s="121"/>
      <c r="D2118" s="121"/>
      <c r="E2118" s="121"/>
      <c r="F2118" s="121"/>
      <c r="G2118" s="121"/>
      <c r="H2118" s="121"/>
      <c r="I2118" s="121"/>
      <c r="J2118" s="121"/>
      <c r="K2118" s="121"/>
      <c r="L2118" s="121"/>
      <c r="O2118" s="207"/>
      <c r="P2118" s="207"/>
      <c r="Q2118" s="207"/>
    </row>
    <row r="2119" s="206" customFormat="1" spans="3:17">
      <c r="C2119" s="121"/>
      <c r="D2119" s="121"/>
      <c r="E2119" s="121"/>
      <c r="F2119" s="121"/>
      <c r="G2119" s="121"/>
      <c r="H2119" s="121"/>
      <c r="I2119" s="121"/>
      <c r="J2119" s="121"/>
      <c r="K2119" s="121"/>
      <c r="L2119" s="121"/>
      <c r="O2119" s="207"/>
      <c r="P2119" s="207"/>
      <c r="Q2119" s="207"/>
    </row>
    <row r="2120" s="206" customFormat="1" spans="3:17">
      <c r="C2120" s="121"/>
      <c r="D2120" s="121"/>
      <c r="E2120" s="121"/>
      <c r="F2120" s="121"/>
      <c r="G2120" s="121"/>
      <c r="H2120" s="121"/>
      <c r="I2120" s="121"/>
      <c r="J2120" s="121"/>
      <c r="K2120" s="121"/>
      <c r="L2120" s="121"/>
      <c r="O2120" s="207"/>
      <c r="P2120" s="207"/>
      <c r="Q2120" s="207"/>
    </row>
    <row r="2121" s="206" customFormat="1" spans="3:17">
      <c r="C2121" s="121"/>
      <c r="D2121" s="121"/>
      <c r="E2121" s="121"/>
      <c r="F2121" s="121"/>
      <c r="G2121" s="121"/>
      <c r="H2121" s="121"/>
      <c r="I2121" s="121"/>
      <c r="J2121" s="121"/>
      <c r="K2121" s="121"/>
      <c r="L2121" s="121"/>
      <c r="O2121" s="207"/>
      <c r="P2121" s="207"/>
      <c r="Q2121" s="207"/>
    </row>
    <row r="2122" s="206" customFormat="1" spans="3:17">
      <c r="C2122" s="121"/>
      <c r="D2122" s="121"/>
      <c r="E2122" s="121"/>
      <c r="F2122" s="121"/>
      <c r="G2122" s="121"/>
      <c r="H2122" s="121"/>
      <c r="I2122" s="121"/>
      <c r="J2122" s="121"/>
      <c r="K2122" s="121"/>
      <c r="L2122" s="121"/>
      <c r="O2122" s="207"/>
      <c r="P2122" s="207"/>
      <c r="Q2122" s="207"/>
    </row>
    <row r="2123" s="206" customFormat="1" spans="3:17">
      <c r="C2123" s="121"/>
      <c r="D2123" s="121"/>
      <c r="E2123" s="121"/>
      <c r="F2123" s="121"/>
      <c r="G2123" s="121"/>
      <c r="H2123" s="121"/>
      <c r="I2123" s="121"/>
      <c r="J2123" s="121"/>
      <c r="K2123" s="121"/>
      <c r="L2123" s="121"/>
      <c r="O2123" s="207"/>
      <c r="P2123" s="207"/>
      <c r="Q2123" s="207"/>
    </row>
    <row r="2124" s="206" customFormat="1" spans="3:17">
      <c r="C2124" s="121"/>
      <c r="D2124" s="121"/>
      <c r="E2124" s="121"/>
      <c r="F2124" s="121"/>
      <c r="G2124" s="121"/>
      <c r="H2124" s="121"/>
      <c r="I2124" s="121"/>
      <c r="J2124" s="121"/>
      <c r="K2124" s="121"/>
      <c r="L2124" s="121"/>
      <c r="O2124" s="207"/>
      <c r="P2124" s="207"/>
      <c r="Q2124" s="207"/>
    </row>
    <row r="2125" s="206" customFormat="1" spans="3:17">
      <c r="C2125" s="121"/>
      <c r="D2125" s="121"/>
      <c r="E2125" s="121"/>
      <c r="F2125" s="121"/>
      <c r="G2125" s="121"/>
      <c r="H2125" s="121"/>
      <c r="I2125" s="121"/>
      <c r="J2125" s="121"/>
      <c r="K2125" s="121"/>
      <c r="L2125" s="121"/>
      <c r="O2125" s="207"/>
      <c r="P2125" s="207"/>
      <c r="Q2125" s="207"/>
    </row>
    <row r="2126" s="206" customFormat="1" spans="3:17">
      <c r="C2126" s="121"/>
      <c r="D2126" s="121"/>
      <c r="E2126" s="121"/>
      <c r="F2126" s="121"/>
      <c r="G2126" s="121"/>
      <c r="H2126" s="121"/>
      <c r="I2126" s="121"/>
      <c r="J2126" s="121"/>
      <c r="K2126" s="121"/>
      <c r="L2126" s="121"/>
      <c r="O2126" s="207"/>
      <c r="P2126" s="207"/>
      <c r="Q2126" s="207"/>
    </row>
    <row r="2127" s="206" customFormat="1" spans="3:17">
      <c r="C2127" s="121"/>
      <c r="D2127" s="121"/>
      <c r="E2127" s="121"/>
      <c r="F2127" s="121"/>
      <c r="G2127" s="121"/>
      <c r="H2127" s="121"/>
      <c r="I2127" s="121"/>
      <c r="J2127" s="121"/>
      <c r="K2127" s="121"/>
      <c r="L2127" s="121"/>
      <c r="O2127" s="207"/>
      <c r="P2127" s="207"/>
      <c r="Q2127" s="207"/>
    </row>
    <row r="2128" s="206" customFormat="1" spans="3:17">
      <c r="C2128" s="121"/>
      <c r="D2128" s="121"/>
      <c r="E2128" s="121"/>
      <c r="F2128" s="121"/>
      <c r="G2128" s="121"/>
      <c r="H2128" s="121"/>
      <c r="I2128" s="121"/>
      <c r="J2128" s="121"/>
      <c r="K2128" s="121"/>
      <c r="L2128" s="121"/>
      <c r="O2128" s="207"/>
      <c r="P2128" s="207"/>
      <c r="Q2128" s="207"/>
    </row>
    <row r="2129" s="206" customFormat="1" spans="3:17">
      <c r="C2129" s="121"/>
      <c r="D2129" s="121"/>
      <c r="E2129" s="121"/>
      <c r="F2129" s="121"/>
      <c r="G2129" s="121"/>
      <c r="H2129" s="121"/>
      <c r="I2129" s="121"/>
      <c r="J2129" s="121"/>
      <c r="K2129" s="121"/>
      <c r="L2129" s="121"/>
      <c r="O2129" s="207"/>
      <c r="P2129" s="207"/>
      <c r="Q2129" s="207"/>
    </row>
    <row r="2130" s="206" customFormat="1" spans="3:17">
      <c r="C2130" s="121"/>
      <c r="D2130" s="121"/>
      <c r="E2130" s="121"/>
      <c r="F2130" s="121"/>
      <c r="G2130" s="121"/>
      <c r="H2130" s="121"/>
      <c r="I2130" s="121"/>
      <c r="J2130" s="121"/>
      <c r="K2130" s="121"/>
      <c r="L2130" s="121"/>
      <c r="O2130" s="207"/>
      <c r="P2130" s="207"/>
      <c r="Q2130" s="207"/>
    </row>
    <row r="2131" s="206" customFormat="1" spans="3:17">
      <c r="C2131" s="121"/>
      <c r="D2131" s="121"/>
      <c r="E2131" s="121"/>
      <c r="F2131" s="121"/>
      <c r="G2131" s="121"/>
      <c r="H2131" s="121"/>
      <c r="I2131" s="121"/>
      <c r="J2131" s="121"/>
      <c r="K2131" s="121"/>
      <c r="L2131" s="121"/>
      <c r="O2131" s="207"/>
      <c r="P2131" s="207"/>
      <c r="Q2131" s="207"/>
    </row>
    <row r="2132" s="206" customFormat="1" spans="3:17">
      <c r="C2132" s="121"/>
      <c r="D2132" s="121"/>
      <c r="E2132" s="121"/>
      <c r="F2132" s="121"/>
      <c r="G2132" s="121"/>
      <c r="H2132" s="121"/>
      <c r="I2132" s="121"/>
      <c r="J2132" s="121"/>
      <c r="K2132" s="121"/>
      <c r="L2132" s="121"/>
      <c r="O2132" s="207"/>
      <c r="P2132" s="207"/>
      <c r="Q2132" s="207"/>
    </row>
    <row r="2133" s="206" customFormat="1" spans="3:17">
      <c r="C2133" s="121"/>
      <c r="D2133" s="121"/>
      <c r="E2133" s="121"/>
      <c r="F2133" s="121"/>
      <c r="G2133" s="121"/>
      <c r="H2133" s="121"/>
      <c r="I2133" s="121"/>
      <c r="J2133" s="121"/>
      <c r="K2133" s="121"/>
      <c r="L2133" s="121"/>
      <c r="O2133" s="207"/>
      <c r="P2133" s="207"/>
      <c r="Q2133" s="207"/>
    </row>
    <row r="2134" s="206" customFormat="1" spans="3:17">
      <c r="C2134" s="121"/>
      <c r="D2134" s="121"/>
      <c r="E2134" s="121"/>
      <c r="F2134" s="121"/>
      <c r="G2134" s="121"/>
      <c r="H2134" s="121"/>
      <c r="I2134" s="121"/>
      <c r="J2134" s="121"/>
      <c r="K2134" s="121"/>
      <c r="L2134" s="121"/>
      <c r="O2134" s="207"/>
      <c r="P2134" s="207"/>
      <c r="Q2134" s="207"/>
    </row>
    <row r="2135" s="206" customFormat="1" spans="3:17">
      <c r="C2135" s="121"/>
      <c r="D2135" s="121"/>
      <c r="E2135" s="121"/>
      <c r="F2135" s="121"/>
      <c r="G2135" s="121"/>
      <c r="H2135" s="121"/>
      <c r="I2135" s="121"/>
      <c r="J2135" s="121"/>
      <c r="K2135" s="121"/>
      <c r="L2135" s="121"/>
      <c r="O2135" s="207"/>
      <c r="P2135" s="207"/>
      <c r="Q2135" s="207"/>
    </row>
    <row r="2136" s="206" customFormat="1" spans="3:17">
      <c r="C2136" s="121"/>
      <c r="D2136" s="121"/>
      <c r="E2136" s="121"/>
      <c r="F2136" s="121"/>
      <c r="G2136" s="121"/>
      <c r="H2136" s="121"/>
      <c r="I2136" s="121"/>
      <c r="J2136" s="121"/>
      <c r="K2136" s="121"/>
      <c r="L2136" s="121"/>
      <c r="O2136" s="207"/>
      <c r="P2136" s="207"/>
      <c r="Q2136" s="207"/>
    </row>
    <row r="2137" s="206" customFormat="1" spans="3:17">
      <c r="C2137" s="121"/>
      <c r="D2137" s="121"/>
      <c r="E2137" s="121"/>
      <c r="F2137" s="121"/>
      <c r="G2137" s="121"/>
      <c r="H2137" s="121"/>
      <c r="I2137" s="121"/>
      <c r="J2137" s="121"/>
      <c r="K2137" s="121"/>
      <c r="L2137" s="121"/>
      <c r="O2137" s="207"/>
      <c r="P2137" s="207"/>
      <c r="Q2137" s="207"/>
    </row>
    <row r="2138" s="206" customFormat="1" spans="3:17">
      <c r="C2138" s="121"/>
      <c r="D2138" s="121"/>
      <c r="E2138" s="121"/>
      <c r="F2138" s="121"/>
      <c r="G2138" s="121"/>
      <c r="H2138" s="121"/>
      <c r="I2138" s="121"/>
      <c r="J2138" s="121"/>
      <c r="K2138" s="121"/>
      <c r="L2138" s="121"/>
      <c r="O2138" s="207"/>
      <c r="P2138" s="207"/>
      <c r="Q2138" s="207"/>
    </row>
    <row r="2139" s="206" customFormat="1" spans="3:17">
      <c r="C2139" s="121"/>
      <c r="D2139" s="121"/>
      <c r="E2139" s="121"/>
      <c r="F2139" s="121"/>
      <c r="G2139" s="121"/>
      <c r="H2139" s="121"/>
      <c r="I2139" s="121"/>
      <c r="J2139" s="121"/>
      <c r="K2139" s="121"/>
      <c r="L2139" s="121"/>
      <c r="O2139" s="207"/>
      <c r="P2139" s="207"/>
      <c r="Q2139" s="207"/>
    </row>
    <row r="2140" s="206" customFormat="1" spans="3:17">
      <c r="C2140" s="121"/>
      <c r="D2140" s="121"/>
      <c r="E2140" s="121"/>
      <c r="F2140" s="121"/>
      <c r="G2140" s="121"/>
      <c r="H2140" s="121"/>
      <c r="I2140" s="121"/>
      <c r="J2140" s="121"/>
      <c r="K2140" s="121"/>
      <c r="L2140" s="121"/>
      <c r="O2140" s="207"/>
      <c r="P2140" s="207"/>
      <c r="Q2140" s="207"/>
    </row>
    <row r="2141" s="206" customFormat="1" spans="3:17">
      <c r="C2141" s="121"/>
      <c r="D2141" s="121"/>
      <c r="E2141" s="121"/>
      <c r="F2141" s="121"/>
      <c r="G2141" s="121"/>
      <c r="H2141" s="121"/>
      <c r="I2141" s="121"/>
      <c r="J2141" s="121"/>
      <c r="K2141" s="121"/>
      <c r="L2141" s="121"/>
      <c r="O2141" s="207"/>
      <c r="P2141" s="207"/>
      <c r="Q2141" s="207"/>
    </row>
    <row r="2142" s="206" customFormat="1" spans="3:17">
      <c r="C2142" s="121"/>
      <c r="D2142" s="121"/>
      <c r="E2142" s="121"/>
      <c r="F2142" s="121"/>
      <c r="G2142" s="121"/>
      <c r="H2142" s="121"/>
      <c r="I2142" s="121"/>
      <c r="J2142" s="121"/>
      <c r="K2142" s="121"/>
      <c r="L2142" s="121"/>
      <c r="O2142" s="207"/>
      <c r="P2142" s="207"/>
      <c r="Q2142" s="207"/>
    </row>
    <row r="2143" s="206" customFormat="1" spans="3:17">
      <c r="C2143" s="121"/>
      <c r="D2143" s="121"/>
      <c r="E2143" s="121"/>
      <c r="F2143" s="121"/>
      <c r="G2143" s="121"/>
      <c r="H2143" s="121"/>
      <c r="I2143" s="121"/>
      <c r="J2143" s="121"/>
      <c r="K2143" s="121"/>
      <c r="L2143" s="121"/>
      <c r="O2143" s="207"/>
      <c r="P2143" s="207"/>
      <c r="Q2143" s="207"/>
    </row>
    <row r="2144" s="206" customFormat="1" spans="3:17">
      <c r="C2144" s="121"/>
      <c r="D2144" s="121"/>
      <c r="E2144" s="121"/>
      <c r="F2144" s="121"/>
      <c r="G2144" s="121"/>
      <c r="H2144" s="121"/>
      <c r="I2144" s="121"/>
      <c r="J2144" s="121"/>
      <c r="K2144" s="121"/>
      <c r="L2144" s="121"/>
      <c r="O2144" s="207"/>
      <c r="P2144" s="207"/>
      <c r="Q2144" s="207"/>
    </row>
    <row r="2145" s="206" customFormat="1" spans="3:17">
      <c r="C2145" s="121"/>
      <c r="D2145" s="121"/>
      <c r="E2145" s="121"/>
      <c r="F2145" s="121"/>
      <c r="G2145" s="121"/>
      <c r="H2145" s="121"/>
      <c r="I2145" s="121"/>
      <c r="J2145" s="121"/>
      <c r="K2145" s="121"/>
      <c r="L2145" s="121"/>
      <c r="O2145" s="207"/>
      <c r="P2145" s="207"/>
      <c r="Q2145" s="207"/>
    </row>
    <row r="2146" s="206" customFormat="1" spans="3:17">
      <c r="C2146" s="121"/>
      <c r="D2146" s="121"/>
      <c r="E2146" s="121"/>
      <c r="F2146" s="121"/>
      <c r="G2146" s="121"/>
      <c r="H2146" s="121"/>
      <c r="I2146" s="121"/>
      <c r="J2146" s="121"/>
      <c r="K2146" s="121"/>
      <c r="L2146" s="121"/>
      <c r="O2146" s="207"/>
      <c r="P2146" s="207"/>
      <c r="Q2146" s="207"/>
    </row>
    <row r="2147" s="206" customFormat="1" spans="3:17">
      <c r="C2147" s="121"/>
      <c r="D2147" s="121"/>
      <c r="E2147" s="121"/>
      <c r="F2147" s="121"/>
      <c r="G2147" s="121"/>
      <c r="H2147" s="121"/>
      <c r="I2147" s="121"/>
      <c r="J2147" s="121"/>
      <c r="K2147" s="121"/>
      <c r="L2147" s="121"/>
      <c r="O2147" s="207"/>
      <c r="P2147" s="207"/>
      <c r="Q2147" s="207"/>
    </row>
    <row r="2148" s="206" customFormat="1" spans="3:17">
      <c r="C2148" s="121"/>
      <c r="D2148" s="121"/>
      <c r="E2148" s="121"/>
      <c r="F2148" s="121"/>
      <c r="G2148" s="121"/>
      <c r="H2148" s="121"/>
      <c r="I2148" s="121"/>
      <c r="J2148" s="121"/>
      <c r="K2148" s="121"/>
      <c r="L2148" s="121"/>
      <c r="O2148" s="207"/>
      <c r="P2148" s="207"/>
      <c r="Q2148" s="207"/>
    </row>
    <row r="2149" s="206" customFormat="1" spans="3:17">
      <c r="C2149" s="121"/>
      <c r="D2149" s="121"/>
      <c r="E2149" s="121"/>
      <c r="F2149" s="121"/>
      <c r="G2149" s="121"/>
      <c r="H2149" s="121"/>
      <c r="I2149" s="121"/>
      <c r="J2149" s="121"/>
      <c r="K2149" s="121"/>
      <c r="L2149" s="121"/>
      <c r="O2149" s="207"/>
      <c r="P2149" s="207"/>
      <c r="Q2149" s="207"/>
    </row>
    <row r="2150" s="206" customFormat="1" spans="3:17">
      <c r="C2150" s="121"/>
      <c r="D2150" s="121"/>
      <c r="E2150" s="121"/>
      <c r="F2150" s="121"/>
      <c r="G2150" s="121"/>
      <c r="H2150" s="121"/>
      <c r="I2150" s="121"/>
      <c r="J2150" s="121"/>
      <c r="K2150" s="121"/>
      <c r="L2150" s="121"/>
      <c r="O2150" s="207"/>
      <c r="P2150" s="207"/>
      <c r="Q2150" s="207"/>
    </row>
    <row r="2151" s="206" customFormat="1" spans="3:17">
      <c r="C2151" s="121"/>
      <c r="D2151" s="121"/>
      <c r="E2151" s="121"/>
      <c r="F2151" s="121"/>
      <c r="G2151" s="121"/>
      <c r="H2151" s="121"/>
      <c r="I2151" s="121"/>
      <c r="J2151" s="121"/>
      <c r="K2151" s="121"/>
      <c r="L2151" s="121"/>
      <c r="O2151" s="207"/>
      <c r="P2151" s="207"/>
      <c r="Q2151" s="207"/>
    </row>
    <row r="2152" s="206" customFormat="1" spans="3:17">
      <c r="C2152" s="121"/>
      <c r="D2152" s="121"/>
      <c r="E2152" s="121"/>
      <c r="F2152" s="121"/>
      <c r="G2152" s="121"/>
      <c r="H2152" s="121"/>
      <c r="I2152" s="121"/>
      <c r="J2152" s="121"/>
      <c r="K2152" s="121"/>
      <c r="L2152" s="121"/>
      <c r="O2152" s="207"/>
      <c r="P2152" s="207"/>
      <c r="Q2152" s="207"/>
    </row>
    <row r="2153" s="206" customFormat="1" spans="3:17">
      <c r="C2153" s="121"/>
      <c r="D2153" s="121"/>
      <c r="E2153" s="121"/>
      <c r="F2153" s="121"/>
      <c r="G2153" s="121"/>
      <c r="H2153" s="121"/>
      <c r="I2153" s="121"/>
      <c r="J2153" s="121"/>
      <c r="K2153" s="121"/>
      <c r="L2153" s="121"/>
      <c r="O2153" s="207"/>
      <c r="P2153" s="207"/>
      <c r="Q2153" s="207"/>
    </row>
    <row r="2154" s="206" customFormat="1" spans="3:17">
      <c r="C2154" s="121"/>
      <c r="D2154" s="121"/>
      <c r="E2154" s="121"/>
      <c r="F2154" s="121"/>
      <c r="G2154" s="121"/>
      <c r="H2154" s="121"/>
      <c r="I2154" s="121"/>
      <c r="J2154" s="121"/>
      <c r="K2154" s="121"/>
      <c r="L2154" s="121"/>
      <c r="O2154" s="207"/>
      <c r="P2154" s="207"/>
      <c r="Q2154" s="207"/>
    </row>
    <row r="2155" s="206" customFormat="1" spans="3:17">
      <c r="C2155" s="121"/>
      <c r="D2155" s="121"/>
      <c r="E2155" s="121"/>
      <c r="F2155" s="121"/>
      <c r="G2155" s="121"/>
      <c r="H2155" s="121"/>
      <c r="I2155" s="121"/>
      <c r="J2155" s="121"/>
      <c r="K2155" s="121"/>
      <c r="L2155" s="121"/>
      <c r="O2155" s="207"/>
      <c r="P2155" s="207"/>
      <c r="Q2155" s="207"/>
    </row>
    <row r="2156" s="206" customFormat="1" spans="3:17">
      <c r="C2156" s="121"/>
      <c r="D2156" s="121"/>
      <c r="E2156" s="121"/>
      <c r="F2156" s="121"/>
      <c r="G2156" s="121"/>
      <c r="H2156" s="121"/>
      <c r="I2156" s="121"/>
      <c r="J2156" s="121"/>
      <c r="K2156" s="121"/>
      <c r="L2156" s="121"/>
      <c r="O2156" s="207"/>
      <c r="P2156" s="207"/>
      <c r="Q2156" s="207"/>
    </row>
    <row r="2157" s="206" customFormat="1" spans="3:17">
      <c r="C2157" s="121"/>
      <c r="D2157" s="121"/>
      <c r="E2157" s="121"/>
      <c r="F2157" s="121"/>
      <c r="G2157" s="121"/>
      <c r="H2157" s="121"/>
      <c r="I2157" s="121"/>
      <c r="J2157" s="121"/>
      <c r="K2157" s="121"/>
      <c r="L2157" s="121"/>
      <c r="O2157" s="207"/>
      <c r="P2157" s="207"/>
      <c r="Q2157" s="207"/>
    </row>
    <row r="2158" s="206" customFormat="1" spans="3:17">
      <c r="C2158" s="121"/>
      <c r="D2158" s="121"/>
      <c r="E2158" s="121"/>
      <c r="F2158" s="121"/>
      <c r="G2158" s="121"/>
      <c r="H2158" s="121"/>
      <c r="I2158" s="121"/>
      <c r="J2158" s="121"/>
      <c r="K2158" s="121"/>
      <c r="L2158" s="121"/>
      <c r="O2158" s="207"/>
      <c r="P2158" s="207"/>
      <c r="Q2158" s="207"/>
    </row>
    <row r="2159" s="206" customFormat="1" spans="3:17">
      <c r="C2159" s="121"/>
      <c r="D2159" s="121"/>
      <c r="E2159" s="121"/>
      <c r="F2159" s="121"/>
      <c r="G2159" s="121"/>
      <c r="H2159" s="121"/>
      <c r="I2159" s="121"/>
      <c r="J2159" s="121"/>
      <c r="K2159" s="121"/>
      <c r="L2159" s="121"/>
      <c r="O2159" s="207"/>
      <c r="P2159" s="207"/>
      <c r="Q2159" s="207"/>
    </row>
    <row r="2160" s="206" customFormat="1" spans="3:17">
      <c r="C2160" s="121"/>
      <c r="D2160" s="121"/>
      <c r="E2160" s="121"/>
      <c r="F2160" s="121"/>
      <c r="G2160" s="121"/>
      <c r="H2160" s="121"/>
      <c r="I2160" s="121"/>
      <c r="J2160" s="121"/>
      <c r="K2160" s="121"/>
      <c r="L2160" s="121"/>
      <c r="O2160" s="207"/>
      <c r="P2160" s="207"/>
      <c r="Q2160" s="207"/>
    </row>
    <row r="2161" s="206" customFormat="1" spans="3:17">
      <c r="C2161" s="121"/>
      <c r="D2161" s="121"/>
      <c r="E2161" s="121"/>
      <c r="F2161" s="121"/>
      <c r="G2161" s="121"/>
      <c r="H2161" s="121"/>
      <c r="I2161" s="121"/>
      <c r="J2161" s="121"/>
      <c r="K2161" s="121"/>
      <c r="L2161" s="121"/>
      <c r="O2161" s="207"/>
      <c r="P2161" s="207"/>
      <c r="Q2161" s="207"/>
    </row>
    <row r="2162" s="206" customFormat="1" spans="3:17">
      <c r="C2162" s="121"/>
      <c r="D2162" s="121"/>
      <c r="E2162" s="121"/>
      <c r="F2162" s="121"/>
      <c r="G2162" s="121"/>
      <c r="H2162" s="121"/>
      <c r="I2162" s="121"/>
      <c r="J2162" s="121"/>
      <c r="K2162" s="121"/>
      <c r="L2162" s="121"/>
      <c r="O2162" s="207"/>
      <c r="P2162" s="207"/>
      <c r="Q2162" s="207"/>
    </row>
    <row r="2163" s="206" customFormat="1" spans="3:17">
      <c r="C2163" s="121"/>
      <c r="D2163" s="121"/>
      <c r="E2163" s="121"/>
      <c r="F2163" s="121"/>
      <c r="G2163" s="121"/>
      <c r="H2163" s="121"/>
      <c r="I2163" s="121"/>
      <c r="J2163" s="121"/>
      <c r="K2163" s="121"/>
      <c r="L2163" s="121"/>
      <c r="O2163" s="207"/>
      <c r="P2163" s="207"/>
      <c r="Q2163" s="207"/>
    </row>
    <row r="2164" s="206" customFormat="1" spans="3:17">
      <c r="C2164" s="121"/>
      <c r="D2164" s="121"/>
      <c r="E2164" s="121"/>
      <c r="F2164" s="121"/>
      <c r="G2164" s="121"/>
      <c r="H2164" s="121"/>
      <c r="I2164" s="121"/>
      <c r="J2164" s="121"/>
      <c r="K2164" s="121"/>
      <c r="L2164" s="121"/>
      <c r="O2164" s="207"/>
      <c r="P2164" s="207"/>
      <c r="Q2164" s="207"/>
    </row>
    <row r="2165" s="206" customFormat="1" spans="3:17">
      <c r="C2165" s="121"/>
      <c r="D2165" s="121"/>
      <c r="E2165" s="121"/>
      <c r="F2165" s="121"/>
      <c r="G2165" s="121"/>
      <c r="H2165" s="121"/>
      <c r="I2165" s="121"/>
      <c r="J2165" s="121"/>
      <c r="K2165" s="121"/>
      <c r="L2165" s="121"/>
      <c r="O2165" s="207"/>
      <c r="P2165" s="207"/>
      <c r="Q2165" s="207"/>
    </row>
    <row r="2166" s="206" customFormat="1" spans="3:17">
      <c r="C2166" s="121"/>
      <c r="D2166" s="121"/>
      <c r="E2166" s="121"/>
      <c r="F2166" s="121"/>
      <c r="G2166" s="121"/>
      <c r="H2166" s="121"/>
      <c r="I2166" s="121"/>
      <c r="J2166" s="121"/>
      <c r="K2166" s="121"/>
      <c r="L2166" s="121"/>
      <c r="O2166" s="207"/>
      <c r="P2166" s="207"/>
      <c r="Q2166" s="207"/>
    </row>
    <row r="2167" s="206" customFormat="1" spans="3:17">
      <c r="C2167" s="121"/>
      <c r="D2167" s="121"/>
      <c r="E2167" s="121"/>
      <c r="F2167" s="121"/>
      <c r="G2167" s="121"/>
      <c r="H2167" s="121"/>
      <c r="I2167" s="121"/>
      <c r="J2167" s="121"/>
      <c r="K2167" s="121"/>
      <c r="L2167" s="121"/>
      <c r="O2167" s="207"/>
      <c r="P2167" s="207"/>
      <c r="Q2167" s="207"/>
    </row>
    <row r="2168" s="206" customFormat="1" spans="3:17">
      <c r="C2168" s="121"/>
      <c r="D2168" s="121"/>
      <c r="E2168" s="121"/>
      <c r="F2168" s="121"/>
      <c r="G2168" s="121"/>
      <c r="H2168" s="121"/>
      <c r="I2168" s="121"/>
      <c r="J2168" s="121"/>
      <c r="K2168" s="121"/>
      <c r="L2168" s="121"/>
      <c r="O2168" s="207"/>
      <c r="P2168" s="207"/>
      <c r="Q2168" s="207"/>
    </row>
    <row r="2169" s="206" customFormat="1" spans="3:17">
      <c r="C2169" s="121"/>
      <c r="D2169" s="121"/>
      <c r="E2169" s="121"/>
      <c r="F2169" s="121"/>
      <c r="G2169" s="121"/>
      <c r="H2169" s="121"/>
      <c r="I2169" s="121"/>
      <c r="J2169" s="121"/>
      <c r="K2169" s="121"/>
      <c r="L2169" s="121"/>
      <c r="O2169" s="207"/>
      <c r="P2169" s="207"/>
      <c r="Q2169" s="207"/>
    </row>
    <row r="2170" s="206" customFormat="1" spans="3:17">
      <c r="C2170" s="121"/>
      <c r="D2170" s="121"/>
      <c r="E2170" s="121"/>
      <c r="F2170" s="121"/>
      <c r="G2170" s="121"/>
      <c r="H2170" s="121"/>
      <c r="I2170" s="121"/>
      <c r="J2170" s="121"/>
      <c r="K2170" s="121"/>
      <c r="L2170" s="121"/>
      <c r="O2170" s="207"/>
      <c r="P2170" s="207"/>
      <c r="Q2170" s="207"/>
    </row>
    <row r="2171" s="206" customFormat="1" spans="3:17">
      <c r="C2171" s="121"/>
      <c r="D2171" s="121"/>
      <c r="E2171" s="121"/>
      <c r="F2171" s="121"/>
      <c r="G2171" s="121"/>
      <c r="H2171" s="121"/>
      <c r="I2171" s="121"/>
      <c r="J2171" s="121"/>
      <c r="K2171" s="121"/>
      <c r="L2171" s="121"/>
      <c r="O2171" s="207"/>
      <c r="P2171" s="207"/>
      <c r="Q2171" s="207"/>
    </row>
    <row r="2172" s="206" customFormat="1" spans="3:17">
      <c r="C2172" s="121"/>
      <c r="D2172" s="121"/>
      <c r="E2172" s="121"/>
      <c r="F2172" s="121"/>
      <c r="G2172" s="121"/>
      <c r="H2172" s="121"/>
      <c r="I2172" s="121"/>
      <c r="J2172" s="121"/>
      <c r="K2172" s="121"/>
      <c r="L2172" s="121"/>
      <c r="O2172" s="207"/>
      <c r="P2172" s="207"/>
      <c r="Q2172" s="207"/>
    </row>
    <row r="2173" s="206" customFormat="1" spans="3:17">
      <c r="C2173" s="121"/>
      <c r="D2173" s="121"/>
      <c r="E2173" s="121"/>
      <c r="F2173" s="121"/>
      <c r="G2173" s="121"/>
      <c r="H2173" s="121"/>
      <c r="I2173" s="121"/>
      <c r="J2173" s="121"/>
      <c r="K2173" s="121"/>
      <c r="L2173" s="121"/>
      <c r="O2173" s="207"/>
      <c r="P2173" s="207"/>
      <c r="Q2173" s="207"/>
    </row>
    <row r="2174" s="206" customFormat="1" spans="3:17">
      <c r="C2174" s="121"/>
      <c r="D2174" s="121"/>
      <c r="E2174" s="121"/>
      <c r="F2174" s="121"/>
      <c r="G2174" s="121"/>
      <c r="H2174" s="121"/>
      <c r="I2174" s="121"/>
      <c r="J2174" s="121"/>
      <c r="K2174" s="121"/>
      <c r="L2174" s="121"/>
      <c r="O2174" s="207"/>
      <c r="P2174" s="207"/>
      <c r="Q2174" s="207"/>
    </row>
    <row r="2175" s="206" customFormat="1" spans="3:17">
      <c r="C2175" s="121"/>
      <c r="D2175" s="121"/>
      <c r="E2175" s="121"/>
      <c r="F2175" s="121"/>
      <c r="G2175" s="121"/>
      <c r="H2175" s="121"/>
      <c r="I2175" s="121"/>
      <c r="J2175" s="121"/>
      <c r="K2175" s="121"/>
      <c r="L2175" s="121"/>
      <c r="O2175" s="207"/>
      <c r="P2175" s="207"/>
      <c r="Q2175" s="207"/>
    </row>
    <row r="2176" s="206" customFormat="1" spans="3:17">
      <c r="C2176" s="121"/>
      <c r="D2176" s="121"/>
      <c r="E2176" s="121"/>
      <c r="F2176" s="121"/>
      <c r="G2176" s="121"/>
      <c r="H2176" s="121"/>
      <c r="I2176" s="121"/>
      <c r="J2176" s="121"/>
      <c r="K2176" s="121"/>
      <c r="L2176" s="121"/>
      <c r="O2176" s="207"/>
      <c r="P2176" s="207"/>
      <c r="Q2176" s="207"/>
    </row>
    <row r="2177" s="206" customFormat="1" spans="3:17">
      <c r="C2177" s="121"/>
      <c r="D2177" s="121"/>
      <c r="E2177" s="121"/>
      <c r="F2177" s="121"/>
      <c r="G2177" s="121"/>
      <c r="H2177" s="121"/>
      <c r="I2177" s="121"/>
      <c r="J2177" s="121"/>
      <c r="K2177" s="121"/>
      <c r="L2177" s="121"/>
      <c r="O2177" s="207"/>
      <c r="P2177" s="207"/>
      <c r="Q2177" s="207"/>
    </row>
    <row r="2178" s="206" customFormat="1" spans="3:17">
      <c r="C2178" s="121"/>
      <c r="D2178" s="121"/>
      <c r="E2178" s="121"/>
      <c r="F2178" s="121"/>
      <c r="G2178" s="121"/>
      <c r="H2178" s="121"/>
      <c r="I2178" s="121"/>
      <c r="J2178" s="121"/>
      <c r="K2178" s="121"/>
      <c r="L2178" s="121"/>
      <c r="O2178" s="207"/>
      <c r="P2178" s="207"/>
      <c r="Q2178" s="207"/>
    </row>
    <row r="2179" s="206" customFormat="1" spans="3:17">
      <c r="C2179" s="121"/>
      <c r="D2179" s="121"/>
      <c r="E2179" s="121"/>
      <c r="F2179" s="121"/>
      <c r="G2179" s="121"/>
      <c r="H2179" s="121"/>
      <c r="I2179" s="121"/>
      <c r="J2179" s="121"/>
      <c r="K2179" s="121"/>
      <c r="L2179" s="121"/>
      <c r="O2179" s="207"/>
      <c r="P2179" s="207"/>
      <c r="Q2179" s="207"/>
    </row>
  </sheetData>
  <mergeCells count="4">
    <mergeCell ref="A1:B1"/>
    <mergeCell ref="C1:N1"/>
    <mergeCell ref="P1:Q1"/>
    <mergeCell ref="M2:N2"/>
  </mergeCells>
  <conditionalFormatting sqref="B3:B256">
    <cfRule type="duplicateValues" dxfId="0" priority="8"/>
  </conditionalFormatting>
  <conditionalFormatting sqref="D3:D257">
    <cfRule type="cellIs" dxfId="1" priority="6" operator="greaterThan">
      <formula>2</formula>
    </cfRule>
  </conditionalFormatting>
  <conditionalFormatting sqref="B2:B256 B2180:B1048576">
    <cfRule type="duplicateValues" dxfId="0" priority="11"/>
  </conditionalFormatting>
  <conditionalFormatting sqref="B2:B256 B258:B1048576">
    <cfRule type="duplicateValues" dxfId="0" priority="7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R256"/>
  <sheetViews>
    <sheetView workbookViewId="0">
      <pane ySplit="1" topLeftCell="A2" activePane="bottomLeft" state="frozen"/>
      <selection/>
      <selection pane="bottomLeft" activeCell="S15" sqref="S15"/>
    </sheetView>
  </sheetViews>
  <sheetFormatPr defaultColWidth="9" defaultRowHeight="22.5"/>
  <cols>
    <col min="1" max="1" width="8.375" style="196" customWidth="1"/>
    <col min="2" max="2" width="7.5" style="197" customWidth="1"/>
    <col min="3" max="3" width="8.125" style="198" customWidth="1"/>
    <col min="4" max="4" width="9" style="66" customWidth="1"/>
    <col min="5" max="16365" width="9" style="66"/>
    <col min="16380" max="16384" width="9" style="66"/>
  </cols>
  <sheetData>
    <row r="1" spans="1:18">
      <c r="A1" s="192" t="str">
        <f t="shared" ref="A1:A22" si="0">IF(B1&lt;16,0&amp;DEC2HEX(B1),DEC2HEX(B1))</f>
        <v>10</v>
      </c>
      <c r="B1" s="75">
        <v>16</v>
      </c>
      <c r="C1" s="199" t="s">
        <v>92</v>
      </c>
      <c r="D1" s="79" t="s">
        <v>423</v>
      </c>
      <c r="E1" s="79">
        <v>71</v>
      </c>
      <c r="F1" s="79">
        <v>81</v>
      </c>
      <c r="G1" s="79">
        <v>67</v>
      </c>
      <c r="H1" s="79">
        <v>100</v>
      </c>
      <c r="I1" s="79">
        <v>50</v>
      </c>
      <c r="J1" s="79" t="s">
        <v>424</v>
      </c>
      <c r="K1" s="79">
        <f t="shared" ref="K1:K64" si="1">IF(J1="平",0,IF(J1="水",1,2))</f>
        <v>0</v>
      </c>
      <c r="L1" s="79">
        <v>1000</v>
      </c>
      <c r="M1" s="79">
        <v>500</v>
      </c>
      <c r="N1" s="79">
        <v>400</v>
      </c>
      <c r="O1" s="79">
        <v>78</v>
      </c>
      <c r="Q1" s="66" t="s">
        <v>425</v>
      </c>
      <c r="R1" s="66">
        <f>IF(Q1="是",1,0)</f>
        <v>0</v>
      </c>
    </row>
    <row r="2" spans="1:18">
      <c r="A2" s="192" t="str">
        <f t="shared" si="0"/>
        <v>11</v>
      </c>
      <c r="B2" s="75">
        <v>17</v>
      </c>
      <c r="C2" s="75" t="s">
        <v>96</v>
      </c>
      <c r="D2" s="79" t="s">
        <v>423</v>
      </c>
      <c r="E2" s="79">
        <v>70</v>
      </c>
      <c r="F2" s="79">
        <v>87</v>
      </c>
      <c r="G2" s="79">
        <v>61</v>
      </c>
      <c r="H2" s="79">
        <v>0</v>
      </c>
      <c r="I2" s="79">
        <v>82</v>
      </c>
      <c r="J2" s="79" t="s">
        <v>424</v>
      </c>
      <c r="K2" s="79">
        <f t="shared" si="1"/>
        <v>0</v>
      </c>
      <c r="L2" s="79">
        <v>0</v>
      </c>
      <c r="M2" s="79">
        <v>0</v>
      </c>
      <c r="N2" s="79">
        <v>0</v>
      </c>
      <c r="O2" s="79">
        <v>90</v>
      </c>
      <c r="Q2" s="66" t="s">
        <v>425</v>
      </c>
      <c r="R2" s="66">
        <f t="shared" ref="R2:R65" si="2">IF(Q2="是",1,0)</f>
        <v>0</v>
      </c>
    </row>
    <row r="3" spans="1:18">
      <c r="A3" s="192" t="str">
        <f t="shared" si="0"/>
        <v>12</v>
      </c>
      <c r="B3" s="75">
        <v>18</v>
      </c>
      <c r="C3" s="200" t="s">
        <v>98</v>
      </c>
      <c r="D3" s="79" t="s">
        <v>423</v>
      </c>
      <c r="E3" s="79">
        <v>80</v>
      </c>
      <c r="F3" s="79">
        <v>70</v>
      </c>
      <c r="G3" s="79">
        <v>79</v>
      </c>
      <c r="H3" s="79">
        <v>200</v>
      </c>
      <c r="I3" s="79">
        <v>93</v>
      </c>
      <c r="J3" s="79" t="s">
        <v>426</v>
      </c>
      <c r="K3" s="79">
        <f t="shared" si="1"/>
        <v>1</v>
      </c>
      <c r="L3" s="79">
        <v>500</v>
      </c>
      <c r="M3" s="79">
        <v>200</v>
      </c>
      <c r="N3" s="79">
        <v>100</v>
      </c>
      <c r="O3" s="79">
        <v>44</v>
      </c>
      <c r="Q3" s="66" t="s">
        <v>425</v>
      </c>
      <c r="R3" s="66">
        <f t="shared" si="2"/>
        <v>0</v>
      </c>
    </row>
    <row r="4" spans="1:18">
      <c r="A4" s="163" t="str">
        <f t="shared" si="0"/>
        <v>00</v>
      </c>
      <c r="B4" s="75">
        <v>0</v>
      </c>
      <c r="C4" s="201" t="s">
        <v>101</v>
      </c>
      <c r="D4" s="79" t="s">
        <v>423</v>
      </c>
      <c r="E4" s="79">
        <v>92</v>
      </c>
      <c r="F4" s="79">
        <v>91</v>
      </c>
      <c r="G4" s="79">
        <v>76</v>
      </c>
      <c r="H4" s="79">
        <v>100</v>
      </c>
      <c r="I4" s="79">
        <v>255</v>
      </c>
      <c r="J4" s="79" t="s">
        <v>424</v>
      </c>
      <c r="K4" s="79">
        <f t="shared" si="1"/>
        <v>0</v>
      </c>
      <c r="L4" s="79">
        <v>1000</v>
      </c>
      <c r="M4" s="79">
        <v>500</v>
      </c>
      <c r="N4" s="79">
        <v>400</v>
      </c>
      <c r="O4" s="79">
        <v>97</v>
      </c>
      <c r="Q4" s="66" t="s">
        <v>427</v>
      </c>
      <c r="R4" s="66">
        <f t="shared" si="2"/>
        <v>1</v>
      </c>
    </row>
    <row r="5" spans="1:18">
      <c r="A5" s="192" t="str">
        <f t="shared" si="0"/>
        <v>13</v>
      </c>
      <c r="B5" s="75">
        <v>19</v>
      </c>
      <c r="C5" s="200" t="s">
        <v>103</v>
      </c>
      <c r="D5" s="79" t="s">
        <v>423</v>
      </c>
      <c r="E5" s="79">
        <v>87</v>
      </c>
      <c r="F5" s="79">
        <v>61</v>
      </c>
      <c r="G5" s="79">
        <v>88</v>
      </c>
      <c r="H5" s="79">
        <v>200</v>
      </c>
      <c r="I5" s="79">
        <v>98</v>
      </c>
      <c r="J5" s="79" t="s">
        <v>424</v>
      </c>
      <c r="K5" s="79">
        <f t="shared" si="1"/>
        <v>0</v>
      </c>
      <c r="L5" s="79">
        <v>500</v>
      </c>
      <c r="M5" s="79">
        <v>200</v>
      </c>
      <c r="N5" s="79">
        <v>100</v>
      </c>
      <c r="O5" s="79">
        <v>60</v>
      </c>
      <c r="Q5" s="66" t="s">
        <v>427</v>
      </c>
      <c r="R5" s="66">
        <f t="shared" si="2"/>
        <v>1</v>
      </c>
    </row>
    <row r="6" spans="1:18">
      <c r="A6" s="192" t="str">
        <f t="shared" si="0"/>
        <v>14</v>
      </c>
      <c r="B6" s="75">
        <v>20</v>
      </c>
      <c r="C6" s="75" t="s">
        <v>105</v>
      </c>
      <c r="D6" s="79" t="s">
        <v>423</v>
      </c>
      <c r="E6" s="79">
        <v>90</v>
      </c>
      <c r="F6" s="79">
        <v>87</v>
      </c>
      <c r="G6" s="79">
        <v>83</v>
      </c>
      <c r="H6" s="79">
        <v>0</v>
      </c>
      <c r="I6" s="79">
        <v>99</v>
      </c>
      <c r="J6" s="79" t="s">
        <v>428</v>
      </c>
      <c r="K6" s="79">
        <f t="shared" si="1"/>
        <v>2</v>
      </c>
      <c r="L6" s="79">
        <v>0</v>
      </c>
      <c r="M6" s="79">
        <v>0</v>
      </c>
      <c r="N6" s="79">
        <v>0</v>
      </c>
      <c r="O6" s="79">
        <v>90</v>
      </c>
      <c r="Q6" s="66" t="s">
        <v>427</v>
      </c>
      <c r="R6" s="66">
        <f t="shared" si="2"/>
        <v>1</v>
      </c>
    </row>
    <row r="7" spans="1:18">
      <c r="A7" s="192" t="str">
        <f t="shared" si="0"/>
        <v>15</v>
      </c>
      <c r="B7" s="75">
        <v>21</v>
      </c>
      <c r="C7" s="200" t="s">
        <v>107</v>
      </c>
      <c r="D7" s="79" t="s">
        <v>423</v>
      </c>
      <c r="E7" s="79">
        <v>90</v>
      </c>
      <c r="F7" s="79">
        <v>74</v>
      </c>
      <c r="G7" s="79">
        <v>89</v>
      </c>
      <c r="H7" s="79">
        <v>200</v>
      </c>
      <c r="I7" s="79">
        <v>98</v>
      </c>
      <c r="J7" s="79" t="s">
        <v>428</v>
      </c>
      <c r="K7" s="79">
        <f t="shared" si="1"/>
        <v>2</v>
      </c>
      <c r="L7" s="79">
        <v>500</v>
      </c>
      <c r="M7" s="79">
        <v>200</v>
      </c>
      <c r="N7" s="79">
        <v>100</v>
      </c>
      <c r="O7" s="79">
        <v>64</v>
      </c>
      <c r="Q7" s="66" t="s">
        <v>427</v>
      </c>
      <c r="R7" s="66">
        <f t="shared" si="2"/>
        <v>1</v>
      </c>
    </row>
    <row r="8" spans="1:18">
      <c r="A8" s="192" t="str">
        <f t="shared" si="0"/>
        <v>16</v>
      </c>
      <c r="B8" s="75">
        <v>22</v>
      </c>
      <c r="C8" s="75" t="s">
        <v>110</v>
      </c>
      <c r="D8" s="79" t="s">
        <v>423</v>
      </c>
      <c r="E8" s="79">
        <v>51</v>
      </c>
      <c r="F8" s="79">
        <v>93</v>
      </c>
      <c r="G8" s="79">
        <v>41</v>
      </c>
      <c r="H8" s="79">
        <v>0</v>
      </c>
      <c r="I8" s="79">
        <v>99</v>
      </c>
      <c r="J8" s="79" t="s">
        <v>424</v>
      </c>
      <c r="K8" s="79">
        <f t="shared" si="1"/>
        <v>0</v>
      </c>
      <c r="L8" s="79">
        <v>0</v>
      </c>
      <c r="M8" s="79">
        <v>0</v>
      </c>
      <c r="N8" s="79">
        <v>0</v>
      </c>
      <c r="O8" s="79">
        <v>68</v>
      </c>
      <c r="Q8" s="66" t="s">
        <v>427</v>
      </c>
      <c r="R8" s="66">
        <f t="shared" si="2"/>
        <v>1</v>
      </c>
    </row>
    <row r="9" spans="1:18">
      <c r="A9" s="192" t="str">
        <f t="shared" si="0"/>
        <v>17</v>
      </c>
      <c r="B9" s="75">
        <v>23</v>
      </c>
      <c r="C9" s="75" t="s">
        <v>112</v>
      </c>
      <c r="D9" s="79" t="s">
        <v>423</v>
      </c>
      <c r="E9" s="79">
        <v>66</v>
      </c>
      <c r="F9" s="79">
        <v>40</v>
      </c>
      <c r="G9" s="79">
        <v>49</v>
      </c>
      <c r="H9" s="79">
        <v>0</v>
      </c>
      <c r="I9" s="79">
        <v>65</v>
      </c>
      <c r="J9" s="79" t="s">
        <v>424</v>
      </c>
      <c r="K9" s="79">
        <f t="shared" si="1"/>
        <v>0</v>
      </c>
      <c r="L9" s="79">
        <v>0</v>
      </c>
      <c r="M9" s="79">
        <v>0</v>
      </c>
      <c r="N9" s="79">
        <v>0</v>
      </c>
      <c r="O9" s="79">
        <v>50</v>
      </c>
      <c r="Q9" s="66" t="s">
        <v>425</v>
      </c>
      <c r="R9" s="66">
        <f t="shared" si="2"/>
        <v>0</v>
      </c>
    </row>
    <row r="10" spans="1:18">
      <c r="A10" s="192" t="str">
        <f t="shared" si="0"/>
        <v>18</v>
      </c>
      <c r="B10" s="75">
        <v>24</v>
      </c>
      <c r="C10" s="75" t="s">
        <v>114</v>
      </c>
      <c r="D10" s="79" t="s">
        <v>423</v>
      </c>
      <c r="E10" s="79">
        <v>94</v>
      </c>
      <c r="F10" s="79">
        <v>61</v>
      </c>
      <c r="G10" s="79">
        <v>88</v>
      </c>
      <c r="H10" s="79">
        <v>0</v>
      </c>
      <c r="I10" s="79">
        <v>99</v>
      </c>
      <c r="J10" s="79" t="s">
        <v>428</v>
      </c>
      <c r="K10" s="79">
        <f t="shared" si="1"/>
        <v>2</v>
      </c>
      <c r="L10" s="79">
        <v>0</v>
      </c>
      <c r="M10" s="79">
        <v>0</v>
      </c>
      <c r="N10" s="79">
        <v>0</v>
      </c>
      <c r="O10" s="79">
        <v>90</v>
      </c>
      <c r="Q10" s="66" t="s">
        <v>427</v>
      </c>
      <c r="R10" s="66">
        <f t="shared" si="2"/>
        <v>1</v>
      </c>
    </row>
    <row r="11" spans="1:18">
      <c r="A11" s="192" t="str">
        <f t="shared" si="0"/>
        <v>19</v>
      </c>
      <c r="B11" s="75">
        <v>25</v>
      </c>
      <c r="C11" s="75" t="s">
        <v>117</v>
      </c>
      <c r="D11" s="79" t="s">
        <v>423</v>
      </c>
      <c r="E11" s="79">
        <v>62</v>
      </c>
      <c r="F11" s="79">
        <v>91</v>
      </c>
      <c r="G11" s="79">
        <v>50</v>
      </c>
      <c r="H11" s="79">
        <v>0</v>
      </c>
      <c r="I11" s="79">
        <v>88</v>
      </c>
      <c r="J11" s="79" t="s">
        <v>424</v>
      </c>
      <c r="K11" s="79">
        <f t="shared" si="1"/>
        <v>0</v>
      </c>
      <c r="L11" s="79">
        <v>0</v>
      </c>
      <c r="M11" s="79">
        <v>0</v>
      </c>
      <c r="N11" s="79">
        <v>0</v>
      </c>
      <c r="O11" s="79">
        <v>83</v>
      </c>
      <c r="Q11" s="66" t="s">
        <v>427</v>
      </c>
      <c r="R11" s="66">
        <f t="shared" si="2"/>
        <v>1</v>
      </c>
    </row>
    <row r="12" spans="1:18">
      <c r="A12" s="192" t="str">
        <f t="shared" si="0"/>
        <v>1A</v>
      </c>
      <c r="B12" s="75">
        <v>26</v>
      </c>
      <c r="C12" s="75" t="s">
        <v>118</v>
      </c>
      <c r="D12" s="79" t="s">
        <v>423</v>
      </c>
      <c r="E12" s="79">
        <v>65</v>
      </c>
      <c r="F12" s="79">
        <v>92</v>
      </c>
      <c r="G12" s="79">
        <v>53</v>
      </c>
      <c r="H12" s="79">
        <v>0</v>
      </c>
      <c r="I12" s="79">
        <v>58</v>
      </c>
      <c r="J12" s="79" t="s">
        <v>424</v>
      </c>
      <c r="K12" s="79">
        <f t="shared" si="1"/>
        <v>0</v>
      </c>
      <c r="L12" s="79">
        <v>0</v>
      </c>
      <c r="M12" s="79">
        <v>0</v>
      </c>
      <c r="N12" s="79">
        <v>0</v>
      </c>
      <c r="O12" s="79">
        <v>91</v>
      </c>
      <c r="Q12" s="66" t="s">
        <v>427</v>
      </c>
      <c r="R12" s="66">
        <f t="shared" si="2"/>
        <v>1</v>
      </c>
    </row>
    <row r="13" spans="1:18">
      <c r="A13" s="192" t="str">
        <f t="shared" si="0"/>
        <v>1B</v>
      </c>
      <c r="B13" s="75">
        <v>27</v>
      </c>
      <c r="C13" s="75" t="s">
        <v>119</v>
      </c>
      <c r="D13" s="79" t="s">
        <v>423</v>
      </c>
      <c r="E13" s="79">
        <v>35</v>
      </c>
      <c r="F13" s="79">
        <v>86</v>
      </c>
      <c r="G13" s="79">
        <v>39</v>
      </c>
      <c r="H13" s="79">
        <v>0</v>
      </c>
      <c r="I13" s="79">
        <v>89</v>
      </c>
      <c r="J13" s="79" t="s">
        <v>424</v>
      </c>
      <c r="K13" s="79">
        <f t="shared" si="1"/>
        <v>0</v>
      </c>
      <c r="L13" s="79">
        <v>0</v>
      </c>
      <c r="M13" s="79">
        <v>0</v>
      </c>
      <c r="N13" s="79">
        <v>0</v>
      </c>
      <c r="O13" s="79">
        <v>85</v>
      </c>
      <c r="Q13" s="66" t="s">
        <v>427</v>
      </c>
      <c r="R13" s="66">
        <f t="shared" si="2"/>
        <v>1</v>
      </c>
    </row>
    <row r="14" spans="1:18">
      <c r="A14" s="192" t="str">
        <f t="shared" si="0"/>
        <v>1C</v>
      </c>
      <c r="B14" s="75">
        <v>28</v>
      </c>
      <c r="C14" s="75" t="s">
        <v>121</v>
      </c>
      <c r="D14" s="79" t="s">
        <v>423</v>
      </c>
      <c r="E14" s="79">
        <v>91</v>
      </c>
      <c r="F14" s="79">
        <v>40</v>
      </c>
      <c r="G14" s="79">
        <v>71</v>
      </c>
      <c r="H14" s="79">
        <v>0</v>
      </c>
      <c r="I14" s="79">
        <v>67</v>
      </c>
      <c r="J14" s="79" t="s">
        <v>426</v>
      </c>
      <c r="K14" s="79">
        <f t="shared" si="1"/>
        <v>1</v>
      </c>
      <c r="L14" s="79">
        <v>0</v>
      </c>
      <c r="M14" s="79">
        <v>0</v>
      </c>
      <c r="N14" s="79">
        <v>0</v>
      </c>
      <c r="O14" s="79">
        <v>28</v>
      </c>
      <c r="Q14" s="66" t="s">
        <v>425</v>
      </c>
      <c r="R14" s="66">
        <f t="shared" si="2"/>
        <v>0</v>
      </c>
    </row>
    <row r="15" spans="1:18">
      <c r="A15" s="192" t="str">
        <f t="shared" si="0"/>
        <v>1D</v>
      </c>
      <c r="B15" s="75">
        <v>29</v>
      </c>
      <c r="C15" s="75" t="s">
        <v>122</v>
      </c>
      <c r="D15" s="79" t="s">
        <v>423</v>
      </c>
      <c r="E15" s="79">
        <v>62</v>
      </c>
      <c r="F15" s="79">
        <v>81</v>
      </c>
      <c r="G15" s="79">
        <v>44</v>
      </c>
      <c r="H15" s="79">
        <v>0</v>
      </c>
      <c r="I15" s="79">
        <v>60</v>
      </c>
      <c r="J15" s="79" t="s">
        <v>424</v>
      </c>
      <c r="K15" s="79">
        <f t="shared" si="1"/>
        <v>0</v>
      </c>
      <c r="L15" s="79">
        <v>0</v>
      </c>
      <c r="M15" s="79">
        <v>0</v>
      </c>
      <c r="N15" s="79">
        <v>0</v>
      </c>
      <c r="O15" s="79">
        <v>61</v>
      </c>
      <c r="Q15" s="66" t="s">
        <v>425</v>
      </c>
      <c r="R15" s="66">
        <f t="shared" si="2"/>
        <v>0</v>
      </c>
    </row>
    <row r="16" spans="1:18">
      <c r="A16" s="192" t="str">
        <f t="shared" si="0"/>
        <v>1E</v>
      </c>
      <c r="B16" s="75">
        <v>30</v>
      </c>
      <c r="C16" s="75" t="s">
        <v>123</v>
      </c>
      <c r="D16" s="79" t="s">
        <v>423</v>
      </c>
      <c r="E16" s="79">
        <v>57</v>
      </c>
      <c r="F16" s="79">
        <v>88</v>
      </c>
      <c r="G16" s="79">
        <v>50</v>
      </c>
      <c r="H16" s="79">
        <v>0</v>
      </c>
      <c r="I16" s="79">
        <v>81</v>
      </c>
      <c r="J16" s="79" t="s">
        <v>424</v>
      </c>
      <c r="K16" s="79">
        <f t="shared" si="1"/>
        <v>0</v>
      </c>
      <c r="L16" s="79">
        <v>0</v>
      </c>
      <c r="M16" s="79">
        <v>0</v>
      </c>
      <c r="N16" s="79">
        <v>0</v>
      </c>
      <c r="O16" s="79">
        <v>92</v>
      </c>
      <c r="Q16" s="66" t="s">
        <v>425</v>
      </c>
      <c r="R16" s="66">
        <f t="shared" si="2"/>
        <v>0</v>
      </c>
    </row>
    <row r="17" spans="1:18">
      <c r="A17" s="192" t="str">
        <f t="shared" si="0"/>
        <v>1F</v>
      </c>
      <c r="B17" s="75">
        <v>31</v>
      </c>
      <c r="C17" s="200" t="s">
        <v>125</v>
      </c>
      <c r="D17" s="79" t="s">
        <v>423</v>
      </c>
      <c r="E17" s="79">
        <v>90</v>
      </c>
      <c r="F17" s="79">
        <v>43</v>
      </c>
      <c r="G17" s="79">
        <v>87</v>
      </c>
      <c r="H17" s="79">
        <v>200</v>
      </c>
      <c r="I17" s="79">
        <v>98</v>
      </c>
      <c r="J17" s="79" t="s">
        <v>426</v>
      </c>
      <c r="K17" s="79">
        <f t="shared" si="1"/>
        <v>1</v>
      </c>
      <c r="L17" s="79">
        <v>500</v>
      </c>
      <c r="M17" s="79">
        <v>200</v>
      </c>
      <c r="N17" s="79">
        <v>100</v>
      </c>
      <c r="O17" s="79">
        <v>76</v>
      </c>
      <c r="Q17" s="66" t="s">
        <v>427</v>
      </c>
      <c r="R17" s="66">
        <f t="shared" si="2"/>
        <v>1</v>
      </c>
    </row>
    <row r="18" spans="1:18">
      <c r="A18" s="192" t="str">
        <f t="shared" si="0"/>
        <v>20</v>
      </c>
      <c r="B18" s="75">
        <v>32</v>
      </c>
      <c r="C18" s="75" t="s">
        <v>128</v>
      </c>
      <c r="D18" s="79" t="s">
        <v>423</v>
      </c>
      <c r="E18" s="79">
        <v>64</v>
      </c>
      <c r="F18" s="79">
        <v>78</v>
      </c>
      <c r="G18" s="79">
        <v>47</v>
      </c>
      <c r="H18" s="79">
        <v>0</v>
      </c>
      <c r="I18" s="79">
        <v>65</v>
      </c>
      <c r="J18" s="79" t="s">
        <v>424</v>
      </c>
      <c r="K18" s="79">
        <f t="shared" si="1"/>
        <v>0</v>
      </c>
      <c r="L18" s="79">
        <v>0</v>
      </c>
      <c r="M18" s="79">
        <v>0</v>
      </c>
      <c r="N18" s="79">
        <v>0</v>
      </c>
      <c r="O18" s="79">
        <v>67</v>
      </c>
      <c r="Q18" s="66" t="s">
        <v>425</v>
      </c>
      <c r="R18" s="66">
        <f t="shared" si="2"/>
        <v>0</v>
      </c>
    </row>
    <row r="19" spans="1:18">
      <c r="A19" s="192" t="str">
        <f t="shared" si="0"/>
        <v>21</v>
      </c>
      <c r="B19" s="75">
        <v>33</v>
      </c>
      <c r="C19" s="75" t="s">
        <v>130</v>
      </c>
      <c r="D19" s="79" t="s">
        <v>423</v>
      </c>
      <c r="E19" s="79">
        <v>84</v>
      </c>
      <c r="F19" s="79">
        <v>41</v>
      </c>
      <c r="G19" s="79">
        <v>73</v>
      </c>
      <c r="H19" s="79">
        <v>0</v>
      </c>
      <c r="I19" s="79">
        <v>73</v>
      </c>
      <c r="J19" s="79" t="s">
        <v>428</v>
      </c>
      <c r="K19" s="79">
        <f t="shared" si="1"/>
        <v>2</v>
      </c>
      <c r="L19" s="79">
        <v>0</v>
      </c>
      <c r="M19" s="79">
        <v>0</v>
      </c>
      <c r="N19" s="79">
        <v>0</v>
      </c>
      <c r="O19" s="79">
        <v>56</v>
      </c>
      <c r="Q19" s="66" t="s">
        <v>425</v>
      </c>
      <c r="R19" s="66">
        <f t="shared" si="2"/>
        <v>0</v>
      </c>
    </row>
    <row r="20" spans="1:18">
      <c r="A20" s="192" t="str">
        <f t="shared" si="0"/>
        <v>22</v>
      </c>
      <c r="B20" s="75">
        <v>34</v>
      </c>
      <c r="C20" s="91" t="s">
        <v>133</v>
      </c>
      <c r="D20" s="79" t="s">
        <v>423</v>
      </c>
      <c r="E20" s="79">
        <v>70</v>
      </c>
      <c r="F20" s="79">
        <v>79</v>
      </c>
      <c r="G20" s="79">
        <v>48</v>
      </c>
      <c r="H20" s="79">
        <v>200</v>
      </c>
      <c r="I20" s="79">
        <v>87</v>
      </c>
      <c r="J20" s="79" t="s">
        <v>424</v>
      </c>
      <c r="K20" s="79">
        <f t="shared" si="1"/>
        <v>0</v>
      </c>
      <c r="L20" s="79">
        <v>500</v>
      </c>
      <c r="M20" s="79">
        <v>200</v>
      </c>
      <c r="N20" s="79">
        <v>100</v>
      </c>
      <c r="O20" s="79">
        <v>78</v>
      </c>
      <c r="Q20" s="66" t="s">
        <v>425</v>
      </c>
      <c r="R20" s="66">
        <f t="shared" si="2"/>
        <v>0</v>
      </c>
    </row>
    <row r="21" spans="1:18">
      <c r="A21" s="192" t="str">
        <f t="shared" si="0"/>
        <v>23</v>
      </c>
      <c r="B21" s="75">
        <v>35</v>
      </c>
      <c r="C21" s="200" t="s">
        <v>135</v>
      </c>
      <c r="D21" s="79" t="s">
        <v>423</v>
      </c>
      <c r="E21" s="79">
        <v>92</v>
      </c>
      <c r="F21" s="79">
        <v>77</v>
      </c>
      <c r="G21" s="79">
        <v>86</v>
      </c>
      <c r="H21" s="79">
        <v>200</v>
      </c>
      <c r="I21" s="79">
        <v>98</v>
      </c>
      <c r="J21" s="79" t="s">
        <v>426</v>
      </c>
      <c r="K21" s="79">
        <f t="shared" si="1"/>
        <v>1</v>
      </c>
      <c r="L21" s="79">
        <v>500</v>
      </c>
      <c r="M21" s="79">
        <v>200</v>
      </c>
      <c r="N21" s="79">
        <v>100</v>
      </c>
      <c r="O21" s="79">
        <v>82</v>
      </c>
      <c r="Q21" s="66" t="s">
        <v>427</v>
      </c>
      <c r="R21" s="66">
        <f t="shared" si="2"/>
        <v>1</v>
      </c>
    </row>
    <row r="22" spans="1:18">
      <c r="A22" s="192" t="str">
        <f t="shared" si="0"/>
        <v>24</v>
      </c>
      <c r="B22" s="75">
        <v>36</v>
      </c>
      <c r="C22" s="75" t="s">
        <v>137</v>
      </c>
      <c r="D22" s="79" t="s">
        <v>423</v>
      </c>
      <c r="E22" s="79">
        <v>80</v>
      </c>
      <c r="F22" s="79">
        <v>41</v>
      </c>
      <c r="G22" s="79">
        <v>77</v>
      </c>
      <c r="H22" s="79">
        <v>0</v>
      </c>
      <c r="I22" s="79">
        <v>78</v>
      </c>
      <c r="J22" s="79" t="s">
        <v>428</v>
      </c>
      <c r="K22" s="79">
        <f t="shared" si="1"/>
        <v>2</v>
      </c>
      <c r="L22" s="79">
        <v>0</v>
      </c>
      <c r="M22" s="79">
        <v>0</v>
      </c>
      <c r="N22" s="79">
        <v>0</v>
      </c>
      <c r="O22" s="79">
        <v>44</v>
      </c>
      <c r="Q22" s="66" t="s">
        <v>425</v>
      </c>
      <c r="R22" s="66">
        <f t="shared" si="2"/>
        <v>0</v>
      </c>
    </row>
    <row r="23" spans="1:18">
      <c r="A23" s="192" t="str">
        <f t="shared" ref="A23:A33" si="3">DEC2HEX(B23)</f>
        <v>25</v>
      </c>
      <c r="B23" s="75">
        <v>37</v>
      </c>
      <c r="C23" s="75" t="s">
        <v>139</v>
      </c>
      <c r="D23" s="79" t="s">
        <v>423</v>
      </c>
      <c r="E23" s="79">
        <v>60</v>
      </c>
      <c r="F23" s="79">
        <v>92</v>
      </c>
      <c r="G23" s="79">
        <v>53</v>
      </c>
      <c r="H23" s="79">
        <v>0</v>
      </c>
      <c r="I23" s="79">
        <v>97</v>
      </c>
      <c r="J23" s="79" t="s">
        <v>424</v>
      </c>
      <c r="K23" s="79">
        <f t="shared" si="1"/>
        <v>0</v>
      </c>
      <c r="L23" s="79">
        <v>0</v>
      </c>
      <c r="M23" s="79">
        <v>0</v>
      </c>
      <c r="N23" s="79">
        <v>0</v>
      </c>
      <c r="O23" s="79">
        <v>83</v>
      </c>
      <c r="Q23" s="66" t="s">
        <v>427</v>
      </c>
      <c r="R23" s="66">
        <f t="shared" si="2"/>
        <v>1</v>
      </c>
    </row>
    <row r="24" spans="1:18">
      <c r="A24" s="192" t="str">
        <f t="shared" si="3"/>
        <v>26</v>
      </c>
      <c r="B24" s="75">
        <v>38</v>
      </c>
      <c r="C24" s="75" t="s">
        <v>141</v>
      </c>
      <c r="D24" s="79" t="s">
        <v>423</v>
      </c>
      <c r="E24" s="79">
        <v>46</v>
      </c>
      <c r="F24" s="79">
        <v>81</v>
      </c>
      <c r="G24" s="79">
        <v>40</v>
      </c>
      <c r="H24" s="79">
        <v>0</v>
      </c>
      <c r="I24" s="79">
        <v>99</v>
      </c>
      <c r="J24" s="79" t="s">
        <v>424</v>
      </c>
      <c r="K24" s="79">
        <f t="shared" si="1"/>
        <v>0</v>
      </c>
      <c r="L24" s="79">
        <v>0</v>
      </c>
      <c r="M24" s="79">
        <v>0</v>
      </c>
      <c r="N24" s="79">
        <v>0</v>
      </c>
      <c r="O24" s="79">
        <v>91</v>
      </c>
      <c r="Q24" s="66" t="s">
        <v>427</v>
      </c>
      <c r="R24" s="66">
        <f t="shared" si="2"/>
        <v>1</v>
      </c>
    </row>
    <row r="25" spans="1:18">
      <c r="A25" s="192" t="str">
        <f t="shared" si="3"/>
        <v>27</v>
      </c>
      <c r="B25" s="75">
        <v>39</v>
      </c>
      <c r="C25" s="75" t="s">
        <v>143</v>
      </c>
      <c r="D25" s="79" t="s">
        <v>423</v>
      </c>
      <c r="E25" s="79">
        <v>96</v>
      </c>
      <c r="F25" s="79">
        <v>70</v>
      </c>
      <c r="G25" s="79">
        <v>88</v>
      </c>
      <c r="H25" s="79">
        <v>0</v>
      </c>
      <c r="I25" s="79">
        <v>97</v>
      </c>
      <c r="J25" s="79" t="s">
        <v>428</v>
      </c>
      <c r="K25" s="79">
        <f t="shared" si="1"/>
        <v>2</v>
      </c>
      <c r="L25" s="79">
        <v>0</v>
      </c>
      <c r="M25" s="79">
        <v>0</v>
      </c>
      <c r="N25" s="79">
        <v>0</v>
      </c>
      <c r="O25" s="79">
        <v>92</v>
      </c>
      <c r="Q25" s="66" t="s">
        <v>427</v>
      </c>
      <c r="R25" s="66">
        <f t="shared" si="2"/>
        <v>1</v>
      </c>
    </row>
    <row r="26" spans="1:18">
      <c r="A26" s="192" t="str">
        <f t="shared" si="3"/>
        <v>28</v>
      </c>
      <c r="B26" s="75">
        <v>40</v>
      </c>
      <c r="C26" s="75" t="s">
        <v>145</v>
      </c>
      <c r="D26" s="79" t="s">
        <v>423</v>
      </c>
      <c r="E26" s="79">
        <v>72</v>
      </c>
      <c r="F26" s="79">
        <v>87</v>
      </c>
      <c r="G26" s="79">
        <v>55</v>
      </c>
      <c r="H26" s="79">
        <v>0</v>
      </c>
      <c r="I26" s="79">
        <v>70</v>
      </c>
      <c r="J26" s="79" t="s">
        <v>424</v>
      </c>
      <c r="K26" s="79">
        <f t="shared" si="1"/>
        <v>0</v>
      </c>
      <c r="L26" s="79">
        <v>0</v>
      </c>
      <c r="M26" s="79">
        <v>0</v>
      </c>
      <c r="N26" s="79">
        <v>0</v>
      </c>
      <c r="O26" s="79">
        <v>90</v>
      </c>
      <c r="Q26" s="66" t="s">
        <v>427</v>
      </c>
      <c r="R26" s="66">
        <f t="shared" si="2"/>
        <v>1</v>
      </c>
    </row>
    <row r="27" spans="1:18">
      <c r="A27" s="192" t="str">
        <f t="shared" si="3"/>
        <v>29</v>
      </c>
      <c r="B27" s="75">
        <v>41</v>
      </c>
      <c r="C27" s="75" t="s">
        <v>147</v>
      </c>
      <c r="D27" s="79" t="s">
        <v>423</v>
      </c>
      <c r="E27" s="79">
        <v>99</v>
      </c>
      <c r="F27" s="79">
        <v>41</v>
      </c>
      <c r="G27" s="79">
        <v>97</v>
      </c>
      <c r="H27" s="79">
        <v>0</v>
      </c>
      <c r="I27" s="79">
        <v>99</v>
      </c>
      <c r="J27" s="79" t="s">
        <v>428</v>
      </c>
      <c r="K27" s="79">
        <f t="shared" si="1"/>
        <v>2</v>
      </c>
      <c r="L27" s="79">
        <v>0</v>
      </c>
      <c r="M27" s="79">
        <v>0</v>
      </c>
      <c r="N27" s="79">
        <v>0</v>
      </c>
      <c r="O27" s="79">
        <v>53</v>
      </c>
      <c r="Q27" s="66" t="s">
        <v>427</v>
      </c>
      <c r="R27" s="66">
        <f t="shared" si="2"/>
        <v>1</v>
      </c>
    </row>
    <row r="28" spans="1:18">
      <c r="A28" s="192" t="str">
        <f t="shared" si="3"/>
        <v>2A</v>
      </c>
      <c r="B28" s="75">
        <v>42</v>
      </c>
      <c r="C28" s="200" t="s">
        <v>149</v>
      </c>
      <c r="D28" s="79" t="s">
        <v>423</v>
      </c>
      <c r="E28" s="79">
        <v>63</v>
      </c>
      <c r="F28" s="79">
        <v>79</v>
      </c>
      <c r="G28" s="79">
        <v>40</v>
      </c>
      <c r="H28" s="79">
        <v>200</v>
      </c>
      <c r="I28" s="79">
        <v>40</v>
      </c>
      <c r="J28" s="79" t="s">
        <v>424</v>
      </c>
      <c r="K28" s="79">
        <f t="shared" si="1"/>
        <v>0</v>
      </c>
      <c r="L28" s="79">
        <v>500</v>
      </c>
      <c r="M28" s="79">
        <v>200</v>
      </c>
      <c r="N28" s="79">
        <v>100</v>
      </c>
      <c r="O28" s="79">
        <v>95</v>
      </c>
      <c r="Q28" s="66" t="s">
        <v>427</v>
      </c>
      <c r="R28" s="66">
        <f t="shared" si="2"/>
        <v>1</v>
      </c>
    </row>
    <row r="29" spans="1:18">
      <c r="A29" s="192" t="str">
        <f t="shared" si="3"/>
        <v>2B</v>
      </c>
      <c r="B29" s="75">
        <v>43</v>
      </c>
      <c r="C29" s="200" t="s">
        <v>151</v>
      </c>
      <c r="D29" s="79" t="s">
        <v>423</v>
      </c>
      <c r="E29" s="79">
        <v>93</v>
      </c>
      <c r="F29" s="79">
        <v>68</v>
      </c>
      <c r="G29" s="79">
        <v>79</v>
      </c>
      <c r="H29" s="79">
        <v>200</v>
      </c>
      <c r="I29" s="79">
        <v>97</v>
      </c>
      <c r="J29" s="79" t="s">
        <v>426</v>
      </c>
      <c r="K29" s="79">
        <f t="shared" si="1"/>
        <v>1</v>
      </c>
      <c r="L29" s="79">
        <v>500</v>
      </c>
      <c r="M29" s="79">
        <v>200</v>
      </c>
      <c r="N29" s="79">
        <v>100</v>
      </c>
      <c r="O29" s="79">
        <v>85</v>
      </c>
      <c r="Q29" s="66" t="s">
        <v>425</v>
      </c>
      <c r="R29" s="66">
        <f t="shared" si="2"/>
        <v>0</v>
      </c>
    </row>
    <row r="30" spans="1:18">
      <c r="A30" s="192" t="str">
        <f t="shared" si="3"/>
        <v>2C</v>
      </c>
      <c r="B30" s="75">
        <v>44</v>
      </c>
      <c r="C30" s="75" t="s">
        <v>153</v>
      </c>
      <c r="D30" s="79" t="s">
        <v>423</v>
      </c>
      <c r="E30" s="79">
        <v>18</v>
      </c>
      <c r="F30" s="79">
        <v>89</v>
      </c>
      <c r="G30" s="79">
        <v>16</v>
      </c>
      <c r="H30" s="79">
        <v>0</v>
      </c>
      <c r="I30" s="79">
        <v>94</v>
      </c>
      <c r="J30" s="79" t="s">
        <v>428</v>
      </c>
      <c r="K30" s="79">
        <f t="shared" si="1"/>
        <v>2</v>
      </c>
      <c r="L30" s="79">
        <v>0</v>
      </c>
      <c r="M30" s="79">
        <v>0</v>
      </c>
      <c r="N30" s="79">
        <v>0</v>
      </c>
      <c r="O30" s="79">
        <v>85</v>
      </c>
      <c r="Q30" s="66" t="s">
        <v>425</v>
      </c>
      <c r="R30" s="66">
        <f t="shared" si="2"/>
        <v>0</v>
      </c>
    </row>
    <row r="31" spans="1:18">
      <c r="A31" s="192" t="str">
        <f t="shared" si="3"/>
        <v>2D</v>
      </c>
      <c r="B31" s="75">
        <v>45</v>
      </c>
      <c r="C31" s="200" t="s">
        <v>156</v>
      </c>
      <c r="D31" s="79" t="s">
        <v>423</v>
      </c>
      <c r="E31" s="79">
        <v>77</v>
      </c>
      <c r="F31" s="79">
        <v>41</v>
      </c>
      <c r="G31" s="79">
        <v>60</v>
      </c>
      <c r="H31" s="79">
        <v>200</v>
      </c>
      <c r="I31" s="79">
        <v>93</v>
      </c>
      <c r="J31" s="79" t="s">
        <v>428</v>
      </c>
      <c r="K31" s="79">
        <f t="shared" si="1"/>
        <v>2</v>
      </c>
      <c r="L31" s="79">
        <v>500</v>
      </c>
      <c r="M31" s="79">
        <v>200</v>
      </c>
      <c r="N31" s="79">
        <v>100</v>
      </c>
      <c r="O31" s="79">
        <v>12</v>
      </c>
      <c r="Q31" s="66" t="s">
        <v>425</v>
      </c>
      <c r="R31" s="66">
        <f t="shared" si="2"/>
        <v>0</v>
      </c>
    </row>
    <row r="32" spans="1:18">
      <c r="A32" s="192" t="str">
        <f t="shared" si="3"/>
        <v>2E</v>
      </c>
      <c r="B32" s="75">
        <v>46</v>
      </c>
      <c r="C32" s="3" t="s">
        <v>158</v>
      </c>
      <c r="D32" s="79" t="s">
        <v>423</v>
      </c>
      <c r="E32" s="79">
        <v>89</v>
      </c>
      <c r="F32" s="79">
        <v>45</v>
      </c>
      <c r="G32" s="79">
        <v>85</v>
      </c>
      <c r="H32" s="79">
        <v>0</v>
      </c>
      <c r="I32" s="79">
        <v>82</v>
      </c>
      <c r="J32" s="79" t="s">
        <v>426</v>
      </c>
      <c r="K32" s="79">
        <f t="shared" si="1"/>
        <v>1</v>
      </c>
      <c r="L32" s="79">
        <v>0</v>
      </c>
      <c r="M32" s="79">
        <v>0</v>
      </c>
      <c r="N32" s="79">
        <v>0</v>
      </c>
      <c r="O32" s="79">
        <v>52</v>
      </c>
      <c r="Q32" s="66" t="s">
        <v>425</v>
      </c>
      <c r="R32" s="66">
        <f t="shared" si="2"/>
        <v>0</v>
      </c>
    </row>
    <row r="33" spans="1:18">
      <c r="A33" s="192" t="str">
        <f t="shared" si="3"/>
        <v>2F</v>
      </c>
      <c r="B33" s="75">
        <v>47</v>
      </c>
      <c r="C33" s="75" t="s">
        <v>160</v>
      </c>
      <c r="D33" s="79" t="s">
        <v>423</v>
      </c>
      <c r="E33" s="79">
        <v>56</v>
      </c>
      <c r="F33" s="79">
        <v>86</v>
      </c>
      <c r="G33" s="79">
        <v>41</v>
      </c>
      <c r="H33" s="79">
        <v>0</v>
      </c>
      <c r="I33" s="79">
        <v>85</v>
      </c>
      <c r="J33" s="79" t="s">
        <v>424</v>
      </c>
      <c r="K33" s="79">
        <f t="shared" si="1"/>
        <v>0</v>
      </c>
      <c r="L33" s="79">
        <v>0</v>
      </c>
      <c r="M33" s="79">
        <v>0</v>
      </c>
      <c r="N33" s="79">
        <v>0</v>
      </c>
      <c r="O33" s="79">
        <v>88</v>
      </c>
      <c r="Q33" s="66" t="s">
        <v>425</v>
      </c>
      <c r="R33" s="66">
        <f t="shared" si="2"/>
        <v>0</v>
      </c>
    </row>
    <row r="34" spans="1:18">
      <c r="A34" s="163" t="str">
        <f>IF(B34&lt;16,0&amp;DEC2HEX(B34),DEC2HEX(B34))</f>
        <v>01</v>
      </c>
      <c r="B34" s="75">
        <v>1</v>
      </c>
      <c r="C34" s="201" t="s">
        <v>162</v>
      </c>
      <c r="D34" s="79" t="s">
        <v>423</v>
      </c>
      <c r="E34" s="79">
        <v>85</v>
      </c>
      <c r="F34" s="79">
        <v>52</v>
      </c>
      <c r="G34" s="79">
        <v>80</v>
      </c>
      <c r="H34" s="79">
        <v>100</v>
      </c>
      <c r="I34" s="79">
        <v>255</v>
      </c>
      <c r="J34" s="79" t="s">
        <v>428</v>
      </c>
      <c r="K34" s="79">
        <f t="shared" si="1"/>
        <v>2</v>
      </c>
      <c r="L34" s="79">
        <v>1000</v>
      </c>
      <c r="M34" s="79">
        <v>500</v>
      </c>
      <c r="N34" s="79">
        <v>400</v>
      </c>
      <c r="O34" s="79">
        <v>15</v>
      </c>
      <c r="Q34" s="66" t="s">
        <v>427</v>
      </c>
      <c r="R34" s="66">
        <f t="shared" si="2"/>
        <v>1</v>
      </c>
    </row>
    <row r="35" spans="1:18">
      <c r="A35" s="192" t="str">
        <f t="shared" ref="A35:A44" si="4">DEC2HEX(B35)</f>
        <v>30</v>
      </c>
      <c r="B35" s="75">
        <v>48</v>
      </c>
      <c r="C35" s="75" t="s">
        <v>164</v>
      </c>
      <c r="D35" s="79" t="s">
        <v>423</v>
      </c>
      <c r="E35" s="79">
        <v>61</v>
      </c>
      <c r="F35" s="79">
        <v>93</v>
      </c>
      <c r="G35" s="79">
        <v>55</v>
      </c>
      <c r="H35" s="79">
        <v>0</v>
      </c>
      <c r="I35" s="79">
        <v>72</v>
      </c>
      <c r="J35" s="79" t="s">
        <v>424</v>
      </c>
      <c r="K35" s="79">
        <f t="shared" si="1"/>
        <v>0</v>
      </c>
      <c r="L35" s="79">
        <v>0</v>
      </c>
      <c r="M35" s="79">
        <v>0</v>
      </c>
      <c r="N35" s="79">
        <v>0</v>
      </c>
      <c r="O35" s="79">
        <v>80</v>
      </c>
      <c r="Q35" s="66" t="s">
        <v>427</v>
      </c>
      <c r="R35" s="66">
        <f t="shared" si="2"/>
        <v>1</v>
      </c>
    </row>
    <row r="36" spans="1:18">
      <c r="A36" s="192" t="str">
        <f t="shared" si="4"/>
        <v>31</v>
      </c>
      <c r="B36" s="75">
        <v>49</v>
      </c>
      <c r="C36" s="200" t="s">
        <v>167</v>
      </c>
      <c r="D36" s="79" t="s">
        <v>423</v>
      </c>
      <c r="E36" s="79">
        <v>93</v>
      </c>
      <c r="F36" s="79">
        <v>41</v>
      </c>
      <c r="G36" s="79">
        <v>84</v>
      </c>
      <c r="H36" s="79">
        <v>200</v>
      </c>
      <c r="I36" s="79">
        <v>90</v>
      </c>
      <c r="J36" s="79" t="s">
        <v>428</v>
      </c>
      <c r="K36" s="79">
        <f t="shared" si="1"/>
        <v>2</v>
      </c>
      <c r="L36" s="79">
        <v>500</v>
      </c>
      <c r="M36" s="79">
        <v>200</v>
      </c>
      <c r="N36" s="79">
        <v>100</v>
      </c>
      <c r="O36" s="79">
        <v>34</v>
      </c>
      <c r="Q36" s="66" t="s">
        <v>427</v>
      </c>
      <c r="R36" s="66">
        <f t="shared" si="2"/>
        <v>1</v>
      </c>
    </row>
    <row r="37" spans="1:18">
      <c r="A37" s="192" t="str">
        <f t="shared" si="4"/>
        <v>32</v>
      </c>
      <c r="B37" s="75">
        <v>50</v>
      </c>
      <c r="C37" s="91" t="s">
        <v>169</v>
      </c>
      <c r="D37" s="79" t="s">
        <v>423</v>
      </c>
      <c r="E37" s="79">
        <v>90</v>
      </c>
      <c r="F37" s="79">
        <v>39</v>
      </c>
      <c r="G37" s="79">
        <v>72</v>
      </c>
      <c r="H37" s="79">
        <v>200</v>
      </c>
      <c r="I37" s="79">
        <v>90</v>
      </c>
      <c r="J37" s="79" t="s">
        <v>428</v>
      </c>
      <c r="K37" s="79">
        <f t="shared" si="1"/>
        <v>2</v>
      </c>
      <c r="L37" s="79">
        <v>500</v>
      </c>
      <c r="M37" s="79">
        <v>200</v>
      </c>
      <c r="N37" s="79">
        <v>100</v>
      </c>
      <c r="O37" s="79">
        <v>69</v>
      </c>
      <c r="Q37" s="66" t="s">
        <v>425</v>
      </c>
      <c r="R37" s="66">
        <f t="shared" si="2"/>
        <v>0</v>
      </c>
    </row>
    <row r="38" spans="1:18">
      <c r="A38" s="192" t="str">
        <f t="shared" si="4"/>
        <v>33</v>
      </c>
      <c r="B38" s="75">
        <v>51</v>
      </c>
      <c r="C38" s="75" t="s">
        <v>171</v>
      </c>
      <c r="D38" s="79" t="s">
        <v>423</v>
      </c>
      <c r="E38" s="79">
        <v>63</v>
      </c>
      <c r="F38" s="79">
        <v>86</v>
      </c>
      <c r="G38" s="79">
        <v>48</v>
      </c>
      <c r="H38" s="79">
        <v>0</v>
      </c>
      <c r="I38" s="79">
        <v>61</v>
      </c>
      <c r="J38" s="79" t="s">
        <v>424</v>
      </c>
      <c r="K38" s="79">
        <f t="shared" si="1"/>
        <v>0</v>
      </c>
      <c r="L38" s="79">
        <v>0</v>
      </c>
      <c r="M38" s="79">
        <v>0</v>
      </c>
      <c r="N38" s="79">
        <v>0</v>
      </c>
      <c r="O38" s="79">
        <v>88</v>
      </c>
      <c r="Q38" s="66" t="s">
        <v>427</v>
      </c>
      <c r="R38" s="66">
        <f t="shared" si="2"/>
        <v>1</v>
      </c>
    </row>
    <row r="39" spans="1:18">
      <c r="A39" s="192" t="str">
        <f t="shared" si="4"/>
        <v>34</v>
      </c>
      <c r="B39" s="75">
        <v>52</v>
      </c>
      <c r="C39" s="200" t="s">
        <v>174</v>
      </c>
      <c r="D39" s="79" t="s">
        <v>423</v>
      </c>
      <c r="E39" s="79">
        <v>60</v>
      </c>
      <c r="F39" s="79">
        <v>88</v>
      </c>
      <c r="G39" s="79">
        <v>55</v>
      </c>
      <c r="H39" s="79">
        <v>200</v>
      </c>
      <c r="I39" s="79">
        <v>90</v>
      </c>
      <c r="J39" s="79" t="s">
        <v>424</v>
      </c>
      <c r="K39" s="79">
        <f t="shared" si="1"/>
        <v>0</v>
      </c>
      <c r="L39" s="79">
        <v>500</v>
      </c>
      <c r="M39" s="79">
        <v>200</v>
      </c>
      <c r="N39" s="79">
        <v>100</v>
      </c>
      <c r="O39" s="79">
        <v>58</v>
      </c>
      <c r="Q39" s="66" t="s">
        <v>427</v>
      </c>
      <c r="R39" s="66">
        <f t="shared" si="2"/>
        <v>1</v>
      </c>
    </row>
    <row r="40" spans="1:18">
      <c r="A40" s="192" t="str">
        <f t="shared" si="4"/>
        <v>35</v>
      </c>
      <c r="B40" s="75">
        <v>53</v>
      </c>
      <c r="C40" s="75" t="s">
        <v>176</v>
      </c>
      <c r="D40" s="79" t="s">
        <v>423</v>
      </c>
      <c r="E40" s="79">
        <v>97</v>
      </c>
      <c r="F40" s="79">
        <v>67</v>
      </c>
      <c r="G40" s="79">
        <v>93</v>
      </c>
      <c r="H40" s="79">
        <v>0</v>
      </c>
      <c r="I40" s="79">
        <v>40</v>
      </c>
      <c r="J40" s="79" t="s">
        <v>426</v>
      </c>
      <c r="K40" s="79">
        <f t="shared" si="1"/>
        <v>1</v>
      </c>
      <c r="L40" s="79">
        <v>0</v>
      </c>
      <c r="M40" s="79">
        <v>0</v>
      </c>
      <c r="N40" s="79">
        <v>0</v>
      </c>
      <c r="O40" s="79">
        <v>59</v>
      </c>
      <c r="Q40" s="66" t="s">
        <v>427</v>
      </c>
      <c r="R40" s="66">
        <f t="shared" si="2"/>
        <v>1</v>
      </c>
    </row>
    <row r="41" spans="1:18">
      <c r="A41" s="192" t="str">
        <f t="shared" si="4"/>
        <v>36</v>
      </c>
      <c r="B41" s="75">
        <v>54</v>
      </c>
      <c r="C41" s="75" t="s">
        <v>178</v>
      </c>
      <c r="D41" s="79" t="s">
        <v>423</v>
      </c>
      <c r="E41" s="79">
        <v>69</v>
      </c>
      <c r="F41" s="79">
        <v>53</v>
      </c>
      <c r="G41" s="79">
        <v>65</v>
      </c>
      <c r="H41" s="79">
        <v>0</v>
      </c>
      <c r="I41" s="79">
        <v>70</v>
      </c>
      <c r="J41" s="79" t="s">
        <v>424</v>
      </c>
      <c r="K41" s="79">
        <f t="shared" si="1"/>
        <v>0</v>
      </c>
      <c r="L41" s="79">
        <v>0</v>
      </c>
      <c r="M41" s="79">
        <v>0</v>
      </c>
      <c r="N41" s="79">
        <v>0</v>
      </c>
      <c r="O41" s="79">
        <v>52</v>
      </c>
      <c r="Q41" s="66" t="s">
        <v>425</v>
      </c>
      <c r="R41" s="66">
        <f t="shared" si="2"/>
        <v>0</v>
      </c>
    </row>
    <row r="42" spans="1:18">
      <c r="A42" s="192" t="str">
        <f t="shared" si="4"/>
        <v>37</v>
      </c>
      <c r="B42" s="75">
        <v>55</v>
      </c>
      <c r="C42" s="75" t="s">
        <v>179</v>
      </c>
      <c r="D42" s="79" t="s">
        <v>423</v>
      </c>
      <c r="E42" s="79">
        <v>93</v>
      </c>
      <c r="F42" s="79">
        <v>59</v>
      </c>
      <c r="G42" s="79">
        <v>90</v>
      </c>
      <c r="H42" s="79">
        <v>0</v>
      </c>
      <c r="I42" s="79">
        <v>80</v>
      </c>
      <c r="J42" s="79" t="s">
        <v>428</v>
      </c>
      <c r="K42" s="79">
        <f t="shared" si="1"/>
        <v>2</v>
      </c>
      <c r="L42" s="79">
        <v>0</v>
      </c>
      <c r="M42" s="79">
        <v>0</v>
      </c>
      <c r="N42" s="79">
        <v>0</v>
      </c>
      <c r="O42" s="79">
        <v>54</v>
      </c>
      <c r="Q42" s="66" t="s">
        <v>427</v>
      </c>
      <c r="R42" s="66">
        <f t="shared" si="2"/>
        <v>1</v>
      </c>
    </row>
    <row r="43" spans="1:18">
      <c r="A43" s="192" t="str">
        <f t="shared" si="4"/>
        <v>38</v>
      </c>
      <c r="B43" s="75">
        <v>56</v>
      </c>
      <c r="C43" s="75" t="s">
        <v>180</v>
      </c>
      <c r="D43" s="79" t="s">
        <v>423</v>
      </c>
      <c r="E43" s="79">
        <v>93</v>
      </c>
      <c r="F43" s="79">
        <v>61</v>
      </c>
      <c r="G43" s="79">
        <v>92</v>
      </c>
      <c r="H43" s="79">
        <v>0</v>
      </c>
      <c r="I43" s="79">
        <v>98</v>
      </c>
      <c r="J43" s="79" t="s">
        <v>428</v>
      </c>
      <c r="K43" s="79">
        <f t="shared" si="1"/>
        <v>2</v>
      </c>
      <c r="L43" s="79">
        <v>0</v>
      </c>
      <c r="M43" s="79">
        <v>0</v>
      </c>
      <c r="N43" s="79">
        <v>0</v>
      </c>
      <c r="O43" s="79">
        <v>77</v>
      </c>
      <c r="Q43" s="66" t="s">
        <v>427</v>
      </c>
      <c r="R43" s="66">
        <f t="shared" si="2"/>
        <v>1</v>
      </c>
    </row>
    <row r="44" spans="1:18">
      <c r="A44" s="192" t="str">
        <f t="shared" si="4"/>
        <v>39</v>
      </c>
      <c r="B44" s="75">
        <v>57</v>
      </c>
      <c r="C44" s="91" t="s">
        <v>181</v>
      </c>
      <c r="D44" s="79" t="s">
        <v>423</v>
      </c>
      <c r="E44" s="79">
        <v>81</v>
      </c>
      <c r="F44" s="79">
        <v>56</v>
      </c>
      <c r="G44" s="79">
        <v>70</v>
      </c>
      <c r="H44" s="79">
        <v>200</v>
      </c>
      <c r="I44" s="79">
        <v>79</v>
      </c>
      <c r="J44" s="79" t="s">
        <v>428</v>
      </c>
      <c r="K44" s="79">
        <f t="shared" si="1"/>
        <v>2</v>
      </c>
      <c r="L44" s="79">
        <v>500</v>
      </c>
      <c r="M44" s="79">
        <v>200</v>
      </c>
      <c r="N44" s="79">
        <v>100</v>
      </c>
      <c r="O44" s="79">
        <v>68</v>
      </c>
      <c r="Q44" s="66" t="s">
        <v>425</v>
      </c>
      <c r="R44" s="66">
        <f t="shared" si="2"/>
        <v>0</v>
      </c>
    </row>
    <row r="45" spans="1:18">
      <c r="A45" s="163" t="str">
        <f>IF(B45&lt;16,0&amp;DEC2HEX(B45),DEC2HEX(B45))</f>
        <v>02</v>
      </c>
      <c r="B45" s="75">
        <v>2</v>
      </c>
      <c r="C45" s="201" t="s">
        <v>182</v>
      </c>
      <c r="D45" s="79" t="s">
        <v>423</v>
      </c>
      <c r="E45" s="79">
        <v>93</v>
      </c>
      <c r="F45" s="79">
        <v>55</v>
      </c>
      <c r="G45" s="79">
        <v>84</v>
      </c>
      <c r="H45" s="79">
        <v>100</v>
      </c>
      <c r="I45" s="79">
        <v>255</v>
      </c>
      <c r="J45" s="79" t="s">
        <v>428</v>
      </c>
      <c r="K45" s="79">
        <f t="shared" si="1"/>
        <v>2</v>
      </c>
      <c r="L45" s="79">
        <v>1000</v>
      </c>
      <c r="M45" s="79">
        <v>500</v>
      </c>
      <c r="N45" s="79">
        <v>400</v>
      </c>
      <c r="O45" s="79">
        <v>70</v>
      </c>
      <c r="Q45" s="66" t="s">
        <v>427</v>
      </c>
      <c r="R45" s="66">
        <f t="shared" si="2"/>
        <v>1</v>
      </c>
    </row>
    <row r="46" spans="1:18">
      <c r="A46" s="192" t="str">
        <f t="shared" ref="A46:A54" si="5">DEC2HEX(B46)</f>
        <v>3A</v>
      </c>
      <c r="B46" s="75">
        <v>58</v>
      </c>
      <c r="C46" s="75" t="s">
        <v>183</v>
      </c>
      <c r="D46" s="79" t="s">
        <v>423</v>
      </c>
      <c r="E46" s="79">
        <v>51</v>
      </c>
      <c r="F46" s="79">
        <v>88</v>
      </c>
      <c r="G46" s="79">
        <v>43</v>
      </c>
      <c r="H46" s="79">
        <v>0</v>
      </c>
      <c r="I46" s="79">
        <v>73</v>
      </c>
      <c r="J46" s="79" t="s">
        <v>424</v>
      </c>
      <c r="K46" s="79">
        <f t="shared" si="1"/>
        <v>0</v>
      </c>
      <c r="L46" s="79">
        <v>0</v>
      </c>
      <c r="M46" s="79">
        <v>0</v>
      </c>
      <c r="N46" s="79">
        <v>0</v>
      </c>
      <c r="O46" s="79">
        <v>82</v>
      </c>
      <c r="Q46" s="66" t="s">
        <v>427</v>
      </c>
      <c r="R46" s="66">
        <f t="shared" si="2"/>
        <v>1</v>
      </c>
    </row>
    <row r="47" spans="1:18">
      <c r="A47" s="192" t="str">
        <f t="shared" si="5"/>
        <v>3B</v>
      </c>
      <c r="B47" s="75">
        <v>59</v>
      </c>
      <c r="C47" s="75" t="s">
        <v>184</v>
      </c>
      <c r="D47" s="79" t="s">
        <v>423</v>
      </c>
      <c r="E47" s="79">
        <v>91</v>
      </c>
      <c r="F47" s="79">
        <v>64</v>
      </c>
      <c r="G47" s="79">
        <v>84</v>
      </c>
      <c r="H47" s="79">
        <v>0</v>
      </c>
      <c r="I47" s="79">
        <v>75</v>
      </c>
      <c r="J47" s="79" t="s">
        <v>426</v>
      </c>
      <c r="K47" s="79">
        <f t="shared" si="1"/>
        <v>1</v>
      </c>
      <c r="L47" s="79">
        <v>0</v>
      </c>
      <c r="M47" s="79">
        <v>0</v>
      </c>
      <c r="N47" s="79">
        <v>0</v>
      </c>
      <c r="O47" s="79">
        <v>67</v>
      </c>
      <c r="Q47" s="66" t="s">
        <v>427</v>
      </c>
      <c r="R47" s="66">
        <f t="shared" si="2"/>
        <v>1</v>
      </c>
    </row>
    <row r="48" spans="1:18">
      <c r="A48" s="192" t="str">
        <f t="shared" si="5"/>
        <v>3C</v>
      </c>
      <c r="B48" s="75">
        <v>60</v>
      </c>
      <c r="C48" s="75" t="s">
        <v>186</v>
      </c>
      <c r="D48" s="79" t="s">
        <v>423</v>
      </c>
      <c r="E48" s="79">
        <v>94</v>
      </c>
      <c r="F48" s="79">
        <v>45</v>
      </c>
      <c r="G48" s="79">
        <v>90</v>
      </c>
      <c r="H48" s="79">
        <v>0</v>
      </c>
      <c r="I48" s="79">
        <v>97</v>
      </c>
      <c r="J48" s="79" t="s">
        <v>428</v>
      </c>
      <c r="K48" s="79">
        <f t="shared" si="1"/>
        <v>2</v>
      </c>
      <c r="L48" s="79">
        <v>0</v>
      </c>
      <c r="M48" s="79">
        <v>0</v>
      </c>
      <c r="N48" s="79">
        <v>0</v>
      </c>
      <c r="O48" s="79">
        <v>66</v>
      </c>
      <c r="Q48" s="66" t="s">
        <v>427</v>
      </c>
      <c r="R48" s="66">
        <f t="shared" si="2"/>
        <v>1</v>
      </c>
    </row>
    <row r="49" spans="1:18">
      <c r="A49" s="192" t="str">
        <f t="shared" si="5"/>
        <v>3D</v>
      </c>
      <c r="B49" s="75">
        <v>61</v>
      </c>
      <c r="C49" s="200" t="s">
        <v>187</v>
      </c>
      <c r="D49" s="79" t="s">
        <v>423</v>
      </c>
      <c r="E49" s="79">
        <v>98</v>
      </c>
      <c r="F49" s="79">
        <v>75</v>
      </c>
      <c r="G49" s="79">
        <v>98</v>
      </c>
      <c r="H49" s="79">
        <v>200</v>
      </c>
      <c r="I49" s="79">
        <v>98</v>
      </c>
      <c r="J49" s="79" t="s">
        <v>426</v>
      </c>
      <c r="K49" s="79">
        <f t="shared" si="1"/>
        <v>1</v>
      </c>
      <c r="L49" s="79">
        <v>500</v>
      </c>
      <c r="M49" s="79">
        <v>200</v>
      </c>
      <c r="N49" s="79">
        <v>100</v>
      </c>
      <c r="O49" s="79">
        <v>90</v>
      </c>
      <c r="Q49" s="66" t="s">
        <v>427</v>
      </c>
      <c r="R49" s="66">
        <f t="shared" si="2"/>
        <v>1</v>
      </c>
    </row>
    <row r="50" spans="1:18">
      <c r="A50" s="192" t="str">
        <f t="shared" si="5"/>
        <v>3E</v>
      </c>
      <c r="B50" s="75">
        <v>62</v>
      </c>
      <c r="C50" s="200" t="s">
        <v>188</v>
      </c>
      <c r="D50" s="79" t="s">
        <v>423</v>
      </c>
      <c r="E50" s="79">
        <v>92</v>
      </c>
      <c r="F50" s="79">
        <v>84</v>
      </c>
      <c r="G50" s="79">
        <v>82</v>
      </c>
      <c r="H50" s="79">
        <v>300</v>
      </c>
      <c r="I50" s="79">
        <v>86</v>
      </c>
      <c r="J50" s="79" t="s">
        <v>424</v>
      </c>
      <c r="K50" s="79">
        <f t="shared" si="1"/>
        <v>0</v>
      </c>
      <c r="L50" s="79">
        <v>500</v>
      </c>
      <c r="M50" s="79">
        <v>100</v>
      </c>
      <c r="N50" s="79">
        <v>100</v>
      </c>
      <c r="O50" s="79">
        <v>70</v>
      </c>
      <c r="Q50" s="66" t="s">
        <v>427</v>
      </c>
      <c r="R50" s="66">
        <f t="shared" si="2"/>
        <v>1</v>
      </c>
    </row>
    <row r="51" spans="1:18">
      <c r="A51" s="192" t="str">
        <f t="shared" si="5"/>
        <v>3F</v>
      </c>
      <c r="B51" s="75">
        <v>63</v>
      </c>
      <c r="C51" s="75" t="s">
        <v>189</v>
      </c>
      <c r="D51" s="79" t="s">
        <v>423</v>
      </c>
      <c r="E51" s="79">
        <v>42</v>
      </c>
      <c r="F51" s="79">
        <v>97</v>
      </c>
      <c r="G51" s="79">
        <v>49</v>
      </c>
      <c r="H51" s="79">
        <v>0</v>
      </c>
      <c r="I51" s="79">
        <v>99</v>
      </c>
      <c r="J51" s="79" t="s">
        <v>424</v>
      </c>
      <c r="K51" s="79">
        <f t="shared" si="1"/>
        <v>0</v>
      </c>
      <c r="L51" s="79">
        <v>0</v>
      </c>
      <c r="M51" s="79">
        <v>0</v>
      </c>
      <c r="N51" s="79">
        <v>0</v>
      </c>
      <c r="O51" s="79">
        <v>83</v>
      </c>
      <c r="Q51" s="66" t="s">
        <v>427</v>
      </c>
      <c r="R51" s="66">
        <f t="shared" si="2"/>
        <v>1</v>
      </c>
    </row>
    <row r="52" spans="1:18">
      <c r="A52" s="192" t="str">
        <f t="shared" si="5"/>
        <v>40</v>
      </c>
      <c r="B52" s="75">
        <v>64</v>
      </c>
      <c r="C52" s="200" t="s">
        <v>190</v>
      </c>
      <c r="D52" s="79" t="s">
        <v>423</v>
      </c>
      <c r="E52" s="79">
        <v>92</v>
      </c>
      <c r="F52" s="79">
        <v>67</v>
      </c>
      <c r="G52" s="79">
        <v>83</v>
      </c>
      <c r="H52" s="79">
        <v>300</v>
      </c>
      <c r="I52" s="79">
        <v>98</v>
      </c>
      <c r="J52" s="79" t="s">
        <v>428</v>
      </c>
      <c r="K52" s="79">
        <f t="shared" si="1"/>
        <v>2</v>
      </c>
      <c r="L52" s="79">
        <v>500</v>
      </c>
      <c r="M52" s="79">
        <v>100</v>
      </c>
      <c r="N52" s="79">
        <v>100</v>
      </c>
      <c r="O52" s="79">
        <v>19</v>
      </c>
      <c r="Q52" s="66" t="s">
        <v>427</v>
      </c>
      <c r="R52" s="66">
        <f t="shared" si="2"/>
        <v>1</v>
      </c>
    </row>
    <row r="53" spans="1:18">
      <c r="A53" s="192" t="str">
        <f t="shared" si="5"/>
        <v>41</v>
      </c>
      <c r="B53" s="75">
        <v>65</v>
      </c>
      <c r="C53" s="200" t="s">
        <v>191</v>
      </c>
      <c r="D53" s="79" t="s">
        <v>423</v>
      </c>
      <c r="E53" s="79">
        <v>57</v>
      </c>
      <c r="F53" s="79">
        <v>90</v>
      </c>
      <c r="G53" s="79">
        <v>41</v>
      </c>
      <c r="H53" s="79">
        <v>300</v>
      </c>
      <c r="I53" s="79">
        <v>82</v>
      </c>
      <c r="J53" s="79" t="s">
        <v>424</v>
      </c>
      <c r="K53" s="79">
        <f t="shared" si="1"/>
        <v>0</v>
      </c>
      <c r="L53" s="79">
        <v>500</v>
      </c>
      <c r="M53" s="79">
        <v>100</v>
      </c>
      <c r="N53" s="79">
        <v>100</v>
      </c>
      <c r="O53" s="79">
        <v>45</v>
      </c>
      <c r="Q53" s="66" t="s">
        <v>427</v>
      </c>
      <c r="R53" s="66">
        <f t="shared" si="2"/>
        <v>1</v>
      </c>
    </row>
    <row r="54" spans="1:18">
      <c r="A54" s="192" t="str">
        <f t="shared" si="5"/>
        <v>42</v>
      </c>
      <c r="B54" s="75">
        <v>66</v>
      </c>
      <c r="C54" s="200" t="s">
        <v>192</v>
      </c>
      <c r="D54" s="79" t="s">
        <v>423</v>
      </c>
      <c r="E54" s="79">
        <v>95</v>
      </c>
      <c r="F54" s="79">
        <v>68</v>
      </c>
      <c r="G54" s="79">
        <v>86</v>
      </c>
      <c r="H54" s="79">
        <v>300</v>
      </c>
      <c r="I54" s="79">
        <v>98</v>
      </c>
      <c r="J54" s="79" t="s">
        <v>426</v>
      </c>
      <c r="K54" s="79">
        <f t="shared" si="1"/>
        <v>1</v>
      </c>
      <c r="L54" s="79">
        <v>500</v>
      </c>
      <c r="M54" s="79">
        <v>100</v>
      </c>
      <c r="N54" s="79">
        <v>100</v>
      </c>
      <c r="O54" s="79">
        <v>68</v>
      </c>
      <c r="Q54" s="66" t="s">
        <v>427</v>
      </c>
      <c r="R54" s="66">
        <f t="shared" si="2"/>
        <v>1</v>
      </c>
    </row>
    <row r="55" spans="1:18">
      <c r="A55" s="163" t="str">
        <f>IF(B55&lt;16,0&amp;DEC2HEX(B55),DEC2HEX(B55))</f>
        <v>03</v>
      </c>
      <c r="B55" s="75">
        <v>3</v>
      </c>
      <c r="C55" s="202" t="s">
        <v>193</v>
      </c>
      <c r="D55" s="79" t="s">
        <v>423</v>
      </c>
      <c r="E55" s="79">
        <v>90</v>
      </c>
      <c r="F55" s="79">
        <v>52</v>
      </c>
      <c r="G55" s="79">
        <v>72</v>
      </c>
      <c r="H55" s="79">
        <v>100</v>
      </c>
      <c r="I55" s="79">
        <v>255</v>
      </c>
      <c r="J55" s="79" t="s">
        <v>428</v>
      </c>
      <c r="K55" s="79">
        <f t="shared" si="1"/>
        <v>2</v>
      </c>
      <c r="L55" s="79">
        <v>1000</v>
      </c>
      <c r="M55" s="79">
        <v>500</v>
      </c>
      <c r="N55" s="79">
        <v>400</v>
      </c>
      <c r="O55" s="79">
        <v>39</v>
      </c>
      <c r="Q55" s="66" t="s">
        <v>427</v>
      </c>
      <c r="R55" s="66">
        <f t="shared" si="2"/>
        <v>1</v>
      </c>
    </row>
    <row r="56" spans="1:18">
      <c r="A56" s="192" t="str">
        <f t="shared" ref="A56:A80" si="6">DEC2HEX(B56)</f>
        <v>43</v>
      </c>
      <c r="B56" s="75">
        <v>67</v>
      </c>
      <c r="C56" s="75" t="s">
        <v>194</v>
      </c>
      <c r="D56" s="79" t="s">
        <v>423</v>
      </c>
      <c r="E56" s="79">
        <v>76</v>
      </c>
      <c r="F56" s="79">
        <v>81</v>
      </c>
      <c r="G56" s="79">
        <v>61</v>
      </c>
      <c r="H56" s="79">
        <v>0</v>
      </c>
      <c r="I56" s="79">
        <v>88</v>
      </c>
      <c r="J56" s="79" t="s">
        <v>424</v>
      </c>
      <c r="K56" s="79">
        <f t="shared" si="1"/>
        <v>0</v>
      </c>
      <c r="L56" s="79">
        <v>0</v>
      </c>
      <c r="M56" s="79">
        <v>0</v>
      </c>
      <c r="N56" s="79">
        <v>0</v>
      </c>
      <c r="O56" s="79">
        <v>73</v>
      </c>
      <c r="Q56" s="66" t="s">
        <v>425</v>
      </c>
      <c r="R56" s="66">
        <f t="shared" si="2"/>
        <v>0</v>
      </c>
    </row>
    <row r="57" spans="1:18">
      <c r="A57" s="192" t="str">
        <f t="shared" si="6"/>
        <v>44</v>
      </c>
      <c r="B57" s="75">
        <v>68</v>
      </c>
      <c r="C57" s="75" t="s">
        <v>195</v>
      </c>
      <c r="D57" s="79" t="s">
        <v>423</v>
      </c>
      <c r="E57" s="79">
        <v>70</v>
      </c>
      <c r="F57" s="79">
        <v>41</v>
      </c>
      <c r="G57" s="79">
        <v>65</v>
      </c>
      <c r="H57" s="79">
        <v>0</v>
      </c>
      <c r="I57" s="79">
        <v>61</v>
      </c>
      <c r="J57" s="79" t="s">
        <v>424</v>
      </c>
      <c r="K57" s="79">
        <f t="shared" si="1"/>
        <v>0</v>
      </c>
      <c r="L57" s="79">
        <v>0</v>
      </c>
      <c r="M57" s="79">
        <v>0</v>
      </c>
      <c r="N57" s="79">
        <v>0</v>
      </c>
      <c r="O57" s="79">
        <v>36</v>
      </c>
      <c r="Q57" s="66" t="s">
        <v>425</v>
      </c>
      <c r="R57" s="66">
        <f t="shared" si="2"/>
        <v>0</v>
      </c>
    </row>
    <row r="58" spans="1:18">
      <c r="A58" s="192" t="str">
        <f t="shared" si="6"/>
        <v>45</v>
      </c>
      <c r="B58" s="75">
        <v>69</v>
      </c>
      <c r="C58" s="200" t="s">
        <v>196</v>
      </c>
      <c r="D58" s="79" t="s">
        <v>423</v>
      </c>
      <c r="E58" s="79">
        <v>68</v>
      </c>
      <c r="F58" s="79">
        <v>49</v>
      </c>
      <c r="G58" s="79">
        <v>73</v>
      </c>
      <c r="H58" s="79">
        <v>300</v>
      </c>
      <c r="I58" s="79">
        <v>98</v>
      </c>
      <c r="J58" s="79" t="s">
        <v>424</v>
      </c>
      <c r="K58" s="79">
        <f t="shared" si="1"/>
        <v>0</v>
      </c>
      <c r="L58" s="79">
        <v>500</v>
      </c>
      <c r="M58" s="79">
        <v>100</v>
      </c>
      <c r="N58" s="79">
        <v>100</v>
      </c>
      <c r="O58" s="79">
        <v>72</v>
      </c>
      <c r="Q58" s="66" t="s">
        <v>425</v>
      </c>
      <c r="R58" s="66">
        <f t="shared" si="2"/>
        <v>0</v>
      </c>
    </row>
    <row r="59" spans="1:18">
      <c r="A59" s="192" t="str">
        <f t="shared" si="6"/>
        <v>46</v>
      </c>
      <c r="B59" s="75">
        <v>70</v>
      </c>
      <c r="C59" s="75" t="s">
        <v>197</v>
      </c>
      <c r="D59" s="79" t="s">
        <v>423</v>
      </c>
      <c r="E59" s="79">
        <v>92</v>
      </c>
      <c r="F59" s="79">
        <v>59</v>
      </c>
      <c r="G59" s="79">
        <v>83</v>
      </c>
      <c r="H59" s="79">
        <v>0</v>
      </c>
      <c r="I59" s="79">
        <v>90</v>
      </c>
      <c r="J59" s="79" t="s">
        <v>428</v>
      </c>
      <c r="K59" s="79">
        <f t="shared" si="1"/>
        <v>2</v>
      </c>
      <c r="L59" s="79">
        <v>0</v>
      </c>
      <c r="M59" s="79">
        <v>0</v>
      </c>
      <c r="N59" s="79">
        <v>0</v>
      </c>
      <c r="O59" s="79">
        <v>75</v>
      </c>
      <c r="Q59" s="66" t="s">
        <v>427</v>
      </c>
      <c r="R59" s="66">
        <f t="shared" si="2"/>
        <v>1</v>
      </c>
    </row>
    <row r="60" spans="1:18">
      <c r="A60" s="192" t="str">
        <f t="shared" si="6"/>
        <v>47</v>
      </c>
      <c r="B60" s="75">
        <v>71</v>
      </c>
      <c r="C60" s="200" t="s">
        <v>198</v>
      </c>
      <c r="D60" s="79" t="s">
        <v>423</v>
      </c>
      <c r="E60" s="79">
        <v>93</v>
      </c>
      <c r="F60" s="79">
        <v>43</v>
      </c>
      <c r="G60" s="79">
        <v>79</v>
      </c>
      <c r="H60" s="79">
        <v>300</v>
      </c>
      <c r="I60" s="79">
        <v>64</v>
      </c>
      <c r="J60" s="79" t="s">
        <v>428</v>
      </c>
      <c r="K60" s="79">
        <f t="shared" si="1"/>
        <v>2</v>
      </c>
      <c r="L60" s="79">
        <v>500</v>
      </c>
      <c r="M60" s="79">
        <v>100</v>
      </c>
      <c r="N60" s="79">
        <v>100</v>
      </c>
      <c r="O60" s="79">
        <v>50</v>
      </c>
      <c r="Q60" s="66" t="s">
        <v>427</v>
      </c>
      <c r="R60" s="66">
        <f t="shared" si="2"/>
        <v>1</v>
      </c>
    </row>
    <row r="61" spans="1:18">
      <c r="A61" s="192" t="str">
        <f t="shared" si="6"/>
        <v>48</v>
      </c>
      <c r="B61" s="75">
        <v>72</v>
      </c>
      <c r="C61" s="75" t="s">
        <v>200</v>
      </c>
      <c r="D61" s="79" t="s">
        <v>423</v>
      </c>
      <c r="E61" s="79">
        <v>74</v>
      </c>
      <c r="F61" s="79">
        <v>42</v>
      </c>
      <c r="G61" s="79">
        <v>77</v>
      </c>
      <c r="H61" s="79">
        <v>0</v>
      </c>
      <c r="I61" s="79">
        <v>76</v>
      </c>
      <c r="J61" s="79" t="s">
        <v>428</v>
      </c>
      <c r="K61" s="79">
        <f t="shared" si="1"/>
        <v>2</v>
      </c>
      <c r="L61" s="79">
        <v>0</v>
      </c>
      <c r="M61" s="79">
        <v>0</v>
      </c>
      <c r="N61" s="79">
        <v>0</v>
      </c>
      <c r="O61" s="79">
        <v>53</v>
      </c>
      <c r="Q61" s="66" t="s">
        <v>425</v>
      </c>
      <c r="R61" s="66">
        <f t="shared" si="2"/>
        <v>0</v>
      </c>
    </row>
    <row r="62" spans="1:18">
      <c r="A62" s="192" t="str">
        <f t="shared" si="6"/>
        <v>49</v>
      </c>
      <c r="B62" s="75">
        <v>73</v>
      </c>
      <c r="C62" s="75" t="s">
        <v>202</v>
      </c>
      <c r="D62" s="79" t="s">
        <v>423</v>
      </c>
      <c r="E62" s="79">
        <v>91</v>
      </c>
      <c r="F62" s="79">
        <v>53</v>
      </c>
      <c r="G62" s="79">
        <v>85</v>
      </c>
      <c r="H62" s="79">
        <v>0</v>
      </c>
      <c r="I62" s="79">
        <v>77</v>
      </c>
      <c r="J62" s="79" t="s">
        <v>428</v>
      </c>
      <c r="K62" s="79">
        <f t="shared" si="1"/>
        <v>2</v>
      </c>
      <c r="L62" s="79">
        <v>0</v>
      </c>
      <c r="M62" s="79">
        <v>0</v>
      </c>
      <c r="N62" s="79">
        <v>0</v>
      </c>
      <c r="O62" s="79">
        <v>31</v>
      </c>
      <c r="Q62" s="66" t="s">
        <v>427</v>
      </c>
      <c r="R62" s="66">
        <f t="shared" si="2"/>
        <v>1</v>
      </c>
    </row>
    <row r="63" spans="1:18">
      <c r="A63" s="192" t="str">
        <f t="shared" si="6"/>
        <v>4A</v>
      </c>
      <c r="B63" s="75">
        <v>74</v>
      </c>
      <c r="C63" s="200" t="s">
        <v>203</v>
      </c>
      <c r="D63" s="79" t="s">
        <v>423</v>
      </c>
      <c r="E63" s="79">
        <v>53</v>
      </c>
      <c r="F63" s="79">
        <v>80</v>
      </c>
      <c r="G63" s="79">
        <v>47</v>
      </c>
      <c r="H63" s="79">
        <v>300</v>
      </c>
      <c r="I63" s="79">
        <v>64</v>
      </c>
      <c r="J63" s="79" t="s">
        <v>424</v>
      </c>
      <c r="K63" s="79">
        <f t="shared" si="1"/>
        <v>0</v>
      </c>
      <c r="L63" s="79">
        <v>500</v>
      </c>
      <c r="M63" s="79">
        <v>100</v>
      </c>
      <c r="N63" s="79">
        <v>100</v>
      </c>
      <c r="O63" s="79">
        <v>89</v>
      </c>
      <c r="Q63" s="66" t="s">
        <v>425</v>
      </c>
      <c r="R63" s="66">
        <f t="shared" si="2"/>
        <v>0</v>
      </c>
    </row>
    <row r="64" spans="1:18">
      <c r="A64" s="192" t="str">
        <f t="shared" si="6"/>
        <v>4B</v>
      </c>
      <c r="B64" s="75">
        <v>75</v>
      </c>
      <c r="C64" s="200" t="s">
        <v>205</v>
      </c>
      <c r="D64" s="79" t="s">
        <v>423</v>
      </c>
      <c r="E64" s="79">
        <v>98</v>
      </c>
      <c r="F64" s="79">
        <v>51</v>
      </c>
      <c r="G64" s="79">
        <v>94</v>
      </c>
      <c r="H64" s="79">
        <v>300</v>
      </c>
      <c r="I64" s="79">
        <v>98</v>
      </c>
      <c r="J64" s="79" t="s">
        <v>428</v>
      </c>
      <c r="K64" s="79">
        <f t="shared" si="1"/>
        <v>2</v>
      </c>
      <c r="L64" s="79">
        <v>500</v>
      </c>
      <c r="M64" s="79">
        <v>100</v>
      </c>
      <c r="N64" s="79">
        <v>100</v>
      </c>
      <c r="O64" s="79">
        <v>43</v>
      </c>
      <c r="Q64" s="66" t="s">
        <v>427</v>
      </c>
      <c r="R64" s="66">
        <f t="shared" si="2"/>
        <v>1</v>
      </c>
    </row>
    <row r="65" spans="1:18">
      <c r="A65" s="192" t="str">
        <f t="shared" si="6"/>
        <v>4C</v>
      </c>
      <c r="B65" s="75">
        <v>76</v>
      </c>
      <c r="C65" s="91" t="s">
        <v>207</v>
      </c>
      <c r="D65" s="79" t="s">
        <v>423</v>
      </c>
      <c r="E65" s="79">
        <v>97</v>
      </c>
      <c r="F65" s="79">
        <v>59</v>
      </c>
      <c r="G65" s="79">
        <v>88</v>
      </c>
      <c r="H65" s="79">
        <v>300</v>
      </c>
      <c r="I65" s="79">
        <v>28</v>
      </c>
      <c r="J65" s="79" t="s">
        <v>428</v>
      </c>
      <c r="K65" s="79">
        <f t="shared" ref="K65:K128" si="7">IF(J65="平",0,IF(J65="水",1,2))</f>
        <v>2</v>
      </c>
      <c r="L65" s="79">
        <v>500</v>
      </c>
      <c r="M65" s="79">
        <v>100</v>
      </c>
      <c r="N65" s="79">
        <v>100</v>
      </c>
      <c r="O65" s="79">
        <v>72</v>
      </c>
      <c r="Q65" s="66" t="s">
        <v>427</v>
      </c>
      <c r="R65" s="66">
        <f t="shared" si="2"/>
        <v>1</v>
      </c>
    </row>
    <row r="66" spans="1:18">
      <c r="A66" s="192" t="str">
        <f t="shared" si="6"/>
        <v>4D</v>
      </c>
      <c r="B66" s="75">
        <v>77</v>
      </c>
      <c r="C66" s="200" t="s">
        <v>208</v>
      </c>
      <c r="D66" s="79" t="s">
        <v>423</v>
      </c>
      <c r="E66" s="79">
        <v>91</v>
      </c>
      <c r="F66" s="79">
        <v>65</v>
      </c>
      <c r="G66" s="79">
        <v>86</v>
      </c>
      <c r="H66" s="79">
        <v>300</v>
      </c>
      <c r="I66" s="79">
        <v>98</v>
      </c>
      <c r="J66" s="79" t="s">
        <v>426</v>
      </c>
      <c r="K66" s="79">
        <f t="shared" si="7"/>
        <v>1</v>
      </c>
      <c r="L66" s="79">
        <v>500</v>
      </c>
      <c r="M66" s="79">
        <v>100</v>
      </c>
      <c r="N66" s="79">
        <v>100</v>
      </c>
      <c r="O66" s="79">
        <v>80</v>
      </c>
      <c r="Q66" s="66" t="s">
        <v>427</v>
      </c>
      <c r="R66" s="66">
        <f t="shared" ref="R66:R129" si="8">IF(Q66="是",1,0)</f>
        <v>1</v>
      </c>
    </row>
    <row r="67" spans="1:18">
      <c r="A67" s="192" t="str">
        <f t="shared" si="6"/>
        <v>4E</v>
      </c>
      <c r="B67" s="75">
        <v>78</v>
      </c>
      <c r="C67" s="75" t="s">
        <v>209</v>
      </c>
      <c r="D67" s="79" t="s">
        <v>423</v>
      </c>
      <c r="E67" s="79">
        <v>47</v>
      </c>
      <c r="F67" s="79">
        <v>89</v>
      </c>
      <c r="G67" s="79">
        <v>40</v>
      </c>
      <c r="H67" s="79">
        <v>0</v>
      </c>
      <c r="I67" s="79">
        <v>97</v>
      </c>
      <c r="J67" s="79" t="s">
        <v>424</v>
      </c>
      <c r="K67" s="79">
        <f t="shared" si="7"/>
        <v>0</v>
      </c>
      <c r="L67" s="79">
        <v>0</v>
      </c>
      <c r="M67" s="79">
        <v>0</v>
      </c>
      <c r="N67" s="79">
        <v>0</v>
      </c>
      <c r="O67" s="79">
        <v>95</v>
      </c>
      <c r="Q67" s="66" t="s">
        <v>427</v>
      </c>
      <c r="R67" s="66">
        <f t="shared" si="8"/>
        <v>1</v>
      </c>
    </row>
    <row r="68" spans="1:18">
      <c r="A68" s="192" t="str">
        <f t="shared" si="6"/>
        <v>4F</v>
      </c>
      <c r="B68" s="75">
        <v>79</v>
      </c>
      <c r="C68" s="200" t="s">
        <v>210</v>
      </c>
      <c r="D68" s="79" t="s">
        <v>423</v>
      </c>
      <c r="E68" s="79">
        <v>90</v>
      </c>
      <c r="F68" s="79">
        <v>69</v>
      </c>
      <c r="G68" s="79">
        <v>96</v>
      </c>
      <c r="H68" s="79">
        <v>100</v>
      </c>
      <c r="I68" s="79">
        <v>75</v>
      </c>
      <c r="J68" s="79" t="s">
        <v>428</v>
      </c>
      <c r="K68" s="79">
        <f t="shared" si="7"/>
        <v>2</v>
      </c>
      <c r="L68" s="79">
        <v>500</v>
      </c>
      <c r="M68" s="79">
        <v>300</v>
      </c>
      <c r="N68" s="79">
        <v>100</v>
      </c>
      <c r="O68" s="79">
        <v>86</v>
      </c>
      <c r="Q68" s="66" t="s">
        <v>427</v>
      </c>
      <c r="R68" s="66">
        <f t="shared" si="8"/>
        <v>1</v>
      </c>
    </row>
    <row r="69" spans="1:18">
      <c r="A69" s="192" t="str">
        <f t="shared" si="6"/>
        <v>50</v>
      </c>
      <c r="B69" s="75">
        <v>80</v>
      </c>
      <c r="C69" s="200" t="s">
        <v>211</v>
      </c>
      <c r="D69" s="79" t="s">
        <v>423</v>
      </c>
      <c r="E69" s="79">
        <v>73</v>
      </c>
      <c r="F69" s="79">
        <v>65</v>
      </c>
      <c r="G69" s="79">
        <v>75</v>
      </c>
      <c r="H69" s="79">
        <v>100</v>
      </c>
      <c r="I69" s="79">
        <v>83</v>
      </c>
      <c r="J69" s="79" t="s">
        <v>426</v>
      </c>
      <c r="K69" s="79">
        <f t="shared" si="7"/>
        <v>1</v>
      </c>
      <c r="L69" s="79">
        <v>500</v>
      </c>
      <c r="M69" s="79">
        <v>300</v>
      </c>
      <c r="N69" s="79">
        <v>100</v>
      </c>
      <c r="O69" s="79">
        <v>56</v>
      </c>
      <c r="Q69" s="66" t="s">
        <v>425</v>
      </c>
      <c r="R69" s="66">
        <f t="shared" si="8"/>
        <v>0</v>
      </c>
    </row>
    <row r="70" spans="1:18">
      <c r="A70" s="192" t="str">
        <f t="shared" si="6"/>
        <v>51</v>
      </c>
      <c r="B70" s="75">
        <v>81</v>
      </c>
      <c r="C70" s="200" t="s">
        <v>212</v>
      </c>
      <c r="D70" s="79" t="s">
        <v>423</v>
      </c>
      <c r="E70" s="79">
        <v>95</v>
      </c>
      <c r="F70" s="79">
        <v>51</v>
      </c>
      <c r="G70" s="79">
        <v>91</v>
      </c>
      <c r="H70" s="79">
        <v>100</v>
      </c>
      <c r="I70" s="79">
        <v>98</v>
      </c>
      <c r="J70" s="79" t="s">
        <v>428</v>
      </c>
      <c r="K70" s="79">
        <f t="shared" si="7"/>
        <v>2</v>
      </c>
      <c r="L70" s="79">
        <v>500</v>
      </c>
      <c r="M70" s="79">
        <v>300</v>
      </c>
      <c r="N70" s="79">
        <v>100</v>
      </c>
      <c r="O70" s="79">
        <v>37</v>
      </c>
      <c r="Q70" s="66" t="s">
        <v>427</v>
      </c>
      <c r="R70" s="66">
        <f t="shared" si="8"/>
        <v>1</v>
      </c>
    </row>
    <row r="71" spans="1:18">
      <c r="A71" s="192" t="str">
        <f t="shared" si="6"/>
        <v>52</v>
      </c>
      <c r="B71" s="75">
        <v>82</v>
      </c>
      <c r="C71" s="75" t="s">
        <v>213</v>
      </c>
      <c r="D71" s="79" t="s">
        <v>423</v>
      </c>
      <c r="E71" s="79">
        <v>79</v>
      </c>
      <c r="F71" s="79">
        <v>58</v>
      </c>
      <c r="G71" s="79">
        <v>65</v>
      </c>
      <c r="H71" s="79">
        <v>0</v>
      </c>
      <c r="I71" s="79">
        <v>75</v>
      </c>
      <c r="J71" s="79" t="s">
        <v>424</v>
      </c>
      <c r="K71" s="79">
        <f t="shared" si="7"/>
        <v>0</v>
      </c>
      <c r="L71" s="79">
        <v>0</v>
      </c>
      <c r="M71" s="79">
        <v>0</v>
      </c>
      <c r="N71" s="79">
        <v>0</v>
      </c>
      <c r="O71" s="79">
        <v>42</v>
      </c>
      <c r="Q71" s="66" t="s">
        <v>425</v>
      </c>
      <c r="R71" s="66">
        <f t="shared" si="8"/>
        <v>0</v>
      </c>
    </row>
    <row r="72" spans="1:18">
      <c r="A72" s="192" t="str">
        <f t="shared" si="6"/>
        <v>53</v>
      </c>
      <c r="B72" s="75">
        <v>83</v>
      </c>
      <c r="C72" s="75" t="s">
        <v>214</v>
      </c>
      <c r="D72" s="79" t="s">
        <v>423</v>
      </c>
      <c r="E72" s="79">
        <v>72</v>
      </c>
      <c r="F72" s="79">
        <v>85</v>
      </c>
      <c r="G72" s="79">
        <v>65</v>
      </c>
      <c r="H72" s="79">
        <v>0</v>
      </c>
      <c r="I72" s="79">
        <v>75</v>
      </c>
      <c r="J72" s="79" t="s">
        <v>424</v>
      </c>
      <c r="K72" s="79">
        <f t="shared" si="7"/>
        <v>0</v>
      </c>
      <c r="L72" s="79">
        <v>0</v>
      </c>
      <c r="M72" s="79">
        <v>0</v>
      </c>
      <c r="N72" s="79">
        <v>0</v>
      </c>
      <c r="O72" s="79">
        <v>78</v>
      </c>
      <c r="Q72" s="66" t="s">
        <v>425</v>
      </c>
      <c r="R72" s="66">
        <f t="shared" si="8"/>
        <v>0</v>
      </c>
    </row>
    <row r="73" spans="1:18">
      <c r="A73" s="192" t="str">
        <f t="shared" si="6"/>
        <v>54</v>
      </c>
      <c r="B73" s="75">
        <v>84</v>
      </c>
      <c r="C73" s="75" t="s">
        <v>215</v>
      </c>
      <c r="D73" s="79" t="s">
        <v>423</v>
      </c>
      <c r="E73" s="79">
        <v>70</v>
      </c>
      <c r="F73" s="79">
        <v>97</v>
      </c>
      <c r="G73" s="79">
        <v>50</v>
      </c>
      <c r="H73" s="79">
        <v>0</v>
      </c>
      <c r="I73" s="79">
        <v>70</v>
      </c>
      <c r="J73" s="79" t="s">
        <v>424</v>
      </c>
      <c r="K73" s="79">
        <f t="shared" si="7"/>
        <v>0</v>
      </c>
      <c r="L73" s="79">
        <v>0</v>
      </c>
      <c r="M73" s="79">
        <v>0</v>
      </c>
      <c r="N73" s="79">
        <v>0</v>
      </c>
      <c r="O73" s="79">
        <v>68</v>
      </c>
      <c r="Q73" s="66" t="s">
        <v>427</v>
      </c>
      <c r="R73" s="66">
        <f t="shared" si="8"/>
        <v>1</v>
      </c>
    </row>
    <row r="74" spans="1:18">
      <c r="A74" s="192" t="str">
        <f t="shared" si="6"/>
        <v>55</v>
      </c>
      <c r="B74" s="75">
        <v>85</v>
      </c>
      <c r="C74" s="75" t="s">
        <v>216</v>
      </c>
      <c r="D74" s="79" t="s">
        <v>423</v>
      </c>
      <c r="E74" s="79">
        <v>50</v>
      </c>
      <c r="F74" s="79">
        <v>75</v>
      </c>
      <c r="G74" s="79">
        <v>42</v>
      </c>
      <c r="H74" s="79">
        <v>0</v>
      </c>
      <c r="I74" s="79">
        <v>96</v>
      </c>
      <c r="J74" s="79" t="s">
        <v>424</v>
      </c>
      <c r="K74" s="79">
        <f t="shared" si="7"/>
        <v>0</v>
      </c>
      <c r="L74" s="79">
        <v>0</v>
      </c>
      <c r="M74" s="79">
        <v>0</v>
      </c>
      <c r="N74" s="79">
        <v>0</v>
      </c>
      <c r="O74" s="79">
        <v>81</v>
      </c>
      <c r="Q74" s="66" t="s">
        <v>425</v>
      </c>
      <c r="R74" s="66">
        <f t="shared" si="8"/>
        <v>0</v>
      </c>
    </row>
    <row r="75" spans="1:18">
      <c r="A75" s="192" t="str">
        <f t="shared" si="6"/>
        <v>56</v>
      </c>
      <c r="B75" s="75">
        <v>86</v>
      </c>
      <c r="C75" s="75" t="s">
        <v>217</v>
      </c>
      <c r="D75" s="79" t="s">
        <v>423</v>
      </c>
      <c r="E75" s="79">
        <v>95</v>
      </c>
      <c r="F75" s="79">
        <v>93</v>
      </c>
      <c r="G75" s="79">
        <v>87</v>
      </c>
      <c r="H75" s="79">
        <v>0</v>
      </c>
      <c r="I75" s="79">
        <v>80</v>
      </c>
      <c r="J75" s="79" t="s">
        <v>428</v>
      </c>
      <c r="K75" s="79">
        <f t="shared" si="7"/>
        <v>2</v>
      </c>
      <c r="L75" s="79">
        <v>0</v>
      </c>
      <c r="M75" s="79">
        <v>0</v>
      </c>
      <c r="N75" s="79">
        <v>0</v>
      </c>
      <c r="O75" s="79">
        <v>93</v>
      </c>
      <c r="Q75" s="66" t="s">
        <v>427</v>
      </c>
      <c r="R75" s="66">
        <f t="shared" si="8"/>
        <v>1</v>
      </c>
    </row>
    <row r="76" spans="1:18">
      <c r="A76" s="192" t="str">
        <f t="shared" si="6"/>
        <v>57</v>
      </c>
      <c r="B76" s="75">
        <v>87</v>
      </c>
      <c r="C76" s="75" t="s">
        <v>218</v>
      </c>
      <c r="D76" s="79" t="s">
        <v>423</v>
      </c>
      <c r="E76" s="79">
        <v>94</v>
      </c>
      <c r="F76" s="79">
        <v>53</v>
      </c>
      <c r="G76" s="79">
        <v>85</v>
      </c>
      <c r="H76" s="79">
        <v>0</v>
      </c>
      <c r="I76" s="79">
        <v>91</v>
      </c>
      <c r="J76" s="79" t="s">
        <v>426</v>
      </c>
      <c r="K76" s="79">
        <f t="shared" si="7"/>
        <v>1</v>
      </c>
      <c r="L76" s="79">
        <v>0</v>
      </c>
      <c r="M76" s="79">
        <v>0</v>
      </c>
      <c r="N76" s="79">
        <v>0</v>
      </c>
      <c r="O76" s="79">
        <v>83</v>
      </c>
      <c r="Q76" s="66" t="s">
        <v>427</v>
      </c>
      <c r="R76" s="66">
        <f t="shared" si="8"/>
        <v>1</v>
      </c>
    </row>
    <row r="77" spans="1:18">
      <c r="A77" s="192" t="str">
        <f t="shared" si="6"/>
        <v>58</v>
      </c>
      <c r="B77" s="75">
        <v>88</v>
      </c>
      <c r="C77" s="75" t="s">
        <v>219</v>
      </c>
      <c r="D77" s="79" t="s">
        <v>423</v>
      </c>
      <c r="E77" s="79">
        <v>54</v>
      </c>
      <c r="F77" s="79">
        <v>89</v>
      </c>
      <c r="G77" s="79">
        <v>51</v>
      </c>
      <c r="H77" s="79">
        <v>0</v>
      </c>
      <c r="I77" s="79">
        <v>71</v>
      </c>
      <c r="J77" s="79" t="s">
        <v>424</v>
      </c>
      <c r="K77" s="79">
        <f t="shared" si="7"/>
        <v>0</v>
      </c>
      <c r="L77" s="79">
        <v>0</v>
      </c>
      <c r="M77" s="79">
        <v>0</v>
      </c>
      <c r="N77" s="79">
        <v>0</v>
      </c>
      <c r="O77" s="79">
        <v>89</v>
      </c>
      <c r="Q77" s="66" t="s">
        <v>427</v>
      </c>
      <c r="R77" s="66">
        <f t="shared" si="8"/>
        <v>1</v>
      </c>
    </row>
    <row r="78" spans="1:18">
      <c r="A78" s="192" t="str">
        <f t="shared" si="6"/>
        <v>59</v>
      </c>
      <c r="B78" s="75">
        <v>89</v>
      </c>
      <c r="C78" s="75" t="s">
        <v>220</v>
      </c>
      <c r="D78" s="79" t="s">
        <v>423</v>
      </c>
      <c r="E78" s="79">
        <v>90</v>
      </c>
      <c r="F78" s="79">
        <v>66</v>
      </c>
      <c r="G78" s="79">
        <v>83</v>
      </c>
      <c r="H78" s="79">
        <v>0</v>
      </c>
      <c r="I78" s="79">
        <v>85</v>
      </c>
      <c r="J78" s="79" t="s">
        <v>428</v>
      </c>
      <c r="K78" s="79">
        <f t="shared" si="7"/>
        <v>2</v>
      </c>
      <c r="L78" s="79">
        <v>0</v>
      </c>
      <c r="M78" s="79">
        <v>0</v>
      </c>
      <c r="N78" s="79">
        <v>0</v>
      </c>
      <c r="O78" s="79">
        <v>38</v>
      </c>
      <c r="Q78" s="66" t="s">
        <v>427</v>
      </c>
      <c r="R78" s="66">
        <f t="shared" si="8"/>
        <v>1</v>
      </c>
    </row>
    <row r="79" spans="1:18">
      <c r="A79" s="192" t="str">
        <f t="shared" si="6"/>
        <v>5A</v>
      </c>
      <c r="B79" s="75">
        <v>90</v>
      </c>
      <c r="C79" s="200" t="s">
        <v>221</v>
      </c>
      <c r="D79" s="79" t="s">
        <v>423</v>
      </c>
      <c r="E79" s="79">
        <v>46</v>
      </c>
      <c r="F79" s="79">
        <v>94</v>
      </c>
      <c r="G79" s="79">
        <v>52</v>
      </c>
      <c r="H79" s="79">
        <v>100</v>
      </c>
      <c r="I79" s="79">
        <v>98</v>
      </c>
      <c r="J79" s="79" t="s">
        <v>424</v>
      </c>
      <c r="K79" s="79">
        <f t="shared" si="7"/>
        <v>0</v>
      </c>
      <c r="L79" s="79">
        <v>500</v>
      </c>
      <c r="M79" s="79">
        <v>300</v>
      </c>
      <c r="N79" s="79">
        <v>100</v>
      </c>
      <c r="O79" s="79">
        <v>79</v>
      </c>
      <c r="Q79" s="66" t="s">
        <v>427</v>
      </c>
      <c r="R79" s="66">
        <f t="shared" si="8"/>
        <v>1</v>
      </c>
    </row>
    <row r="80" spans="1:18">
      <c r="A80" s="192" t="str">
        <f t="shared" si="6"/>
        <v>5B</v>
      </c>
      <c r="B80" s="75">
        <v>91</v>
      </c>
      <c r="C80" s="75" t="s">
        <v>222</v>
      </c>
      <c r="D80" s="79" t="s">
        <v>423</v>
      </c>
      <c r="E80" s="79">
        <v>52</v>
      </c>
      <c r="F80" s="79">
        <v>86</v>
      </c>
      <c r="G80" s="79">
        <v>57</v>
      </c>
      <c r="H80" s="79">
        <v>0</v>
      </c>
      <c r="I80" s="79">
        <v>87</v>
      </c>
      <c r="J80" s="79" t="s">
        <v>424</v>
      </c>
      <c r="K80" s="79">
        <f t="shared" si="7"/>
        <v>0</v>
      </c>
      <c r="L80" s="79">
        <v>0</v>
      </c>
      <c r="M80" s="79">
        <v>0</v>
      </c>
      <c r="N80" s="79">
        <v>0</v>
      </c>
      <c r="O80" s="79">
        <v>93</v>
      </c>
      <c r="Q80" s="66" t="s">
        <v>427</v>
      </c>
      <c r="R80" s="66">
        <f t="shared" si="8"/>
        <v>1</v>
      </c>
    </row>
    <row r="81" spans="1:18">
      <c r="A81" s="163" t="str">
        <f>IF(B81&lt;16,0&amp;DEC2HEX(B81),DEC2HEX(B81))</f>
        <v>04</v>
      </c>
      <c r="B81" s="75">
        <v>4</v>
      </c>
      <c r="C81" s="201" t="s">
        <v>223</v>
      </c>
      <c r="D81" s="79" t="s">
        <v>423</v>
      </c>
      <c r="E81" s="79">
        <v>53</v>
      </c>
      <c r="F81" s="79">
        <v>81</v>
      </c>
      <c r="G81" s="79">
        <v>54</v>
      </c>
      <c r="H81" s="79">
        <v>100</v>
      </c>
      <c r="I81" s="79">
        <v>255</v>
      </c>
      <c r="J81" s="79" t="s">
        <v>424</v>
      </c>
      <c r="K81" s="79">
        <f t="shared" si="7"/>
        <v>0</v>
      </c>
      <c r="L81" s="79">
        <v>1000</v>
      </c>
      <c r="M81" s="79">
        <v>500</v>
      </c>
      <c r="N81" s="79">
        <v>400</v>
      </c>
      <c r="O81" s="79">
        <v>95</v>
      </c>
      <c r="Q81" s="66" t="s">
        <v>427</v>
      </c>
      <c r="R81" s="66">
        <f t="shared" si="8"/>
        <v>1</v>
      </c>
    </row>
    <row r="82" spans="1:18">
      <c r="A82" s="192" t="str">
        <f t="shared" ref="A82:A98" si="9">DEC2HEX(B82)</f>
        <v>5C</v>
      </c>
      <c r="B82" s="75">
        <v>92</v>
      </c>
      <c r="C82" s="92" t="s">
        <v>224</v>
      </c>
      <c r="D82" s="79" t="s">
        <v>423</v>
      </c>
      <c r="E82" s="79">
        <v>77</v>
      </c>
      <c r="F82" s="79">
        <v>81</v>
      </c>
      <c r="G82" s="79">
        <v>43</v>
      </c>
      <c r="H82" s="79">
        <v>100</v>
      </c>
      <c r="I82" s="79">
        <v>21</v>
      </c>
      <c r="J82" s="79" t="s">
        <v>424</v>
      </c>
      <c r="K82" s="79">
        <f t="shared" si="7"/>
        <v>0</v>
      </c>
      <c r="L82" s="79">
        <v>1000</v>
      </c>
      <c r="M82" s="79">
        <v>500</v>
      </c>
      <c r="N82" s="79">
        <v>400</v>
      </c>
      <c r="O82" s="79">
        <v>79</v>
      </c>
      <c r="Q82" s="66" t="s">
        <v>425</v>
      </c>
      <c r="R82" s="66">
        <f t="shared" si="8"/>
        <v>0</v>
      </c>
    </row>
    <row r="83" spans="1:18">
      <c r="A83" s="192" t="str">
        <f t="shared" si="9"/>
        <v>5D</v>
      </c>
      <c r="B83" s="75">
        <v>93</v>
      </c>
      <c r="C83" s="75" t="s">
        <v>225</v>
      </c>
      <c r="D83" s="79" t="s">
        <v>423</v>
      </c>
      <c r="E83" s="79">
        <v>54</v>
      </c>
      <c r="F83" s="79">
        <v>88</v>
      </c>
      <c r="G83" s="79">
        <v>42</v>
      </c>
      <c r="H83" s="79">
        <v>0</v>
      </c>
      <c r="I83" s="79">
        <v>70</v>
      </c>
      <c r="J83" s="79" t="s">
        <v>424</v>
      </c>
      <c r="K83" s="79">
        <f t="shared" si="7"/>
        <v>0</v>
      </c>
      <c r="L83" s="79">
        <v>0</v>
      </c>
      <c r="M83" s="79">
        <v>0</v>
      </c>
      <c r="N83" s="79">
        <v>0</v>
      </c>
      <c r="O83" s="79">
        <v>84</v>
      </c>
      <c r="Q83" s="66" t="s">
        <v>427</v>
      </c>
      <c r="R83" s="66">
        <f t="shared" si="8"/>
        <v>1</v>
      </c>
    </row>
    <row r="84" spans="1:18">
      <c r="A84" s="192" t="str">
        <f t="shared" si="9"/>
        <v>5E</v>
      </c>
      <c r="B84" s="75">
        <v>94</v>
      </c>
      <c r="C84" s="200" t="s">
        <v>226</v>
      </c>
      <c r="D84" s="79" t="s">
        <v>423</v>
      </c>
      <c r="E84" s="79">
        <v>59</v>
      </c>
      <c r="F84" s="79">
        <v>88</v>
      </c>
      <c r="G84" s="79">
        <v>41</v>
      </c>
      <c r="H84" s="79">
        <v>100</v>
      </c>
      <c r="I84" s="79">
        <v>64</v>
      </c>
      <c r="J84" s="79" t="s">
        <v>424</v>
      </c>
      <c r="K84" s="79">
        <f t="shared" si="7"/>
        <v>0</v>
      </c>
      <c r="L84" s="79">
        <v>500</v>
      </c>
      <c r="M84" s="79">
        <v>300</v>
      </c>
      <c r="N84" s="79">
        <v>100</v>
      </c>
      <c r="O84" s="79">
        <v>81</v>
      </c>
      <c r="Q84" s="66" t="s">
        <v>427</v>
      </c>
      <c r="R84" s="66">
        <f t="shared" si="8"/>
        <v>1</v>
      </c>
    </row>
    <row r="85" spans="1:18">
      <c r="A85" s="192" t="str">
        <f t="shared" si="9"/>
        <v>5F</v>
      </c>
      <c r="B85" s="75">
        <v>95</v>
      </c>
      <c r="C85" s="200" t="s">
        <v>227</v>
      </c>
      <c r="D85" s="79" t="s">
        <v>423</v>
      </c>
      <c r="E85" s="79">
        <v>92</v>
      </c>
      <c r="F85" s="79">
        <v>51</v>
      </c>
      <c r="G85" s="79">
        <v>79</v>
      </c>
      <c r="H85" s="79">
        <v>100</v>
      </c>
      <c r="I85" s="79">
        <v>97</v>
      </c>
      <c r="J85" s="79" t="s">
        <v>424</v>
      </c>
      <c r="K85" s="79">
        <f t="shared" si="7"/>
        <v>0</v>
      </c>
      <c r="L85" s="79">
        <v>500</v>
      </c>
      <c r="M85" s="79">
        <v>300</v>
      </c>
      <c r="N85" s="79">
        <v>100</v>
      </c>
      <c r="O85" s="79">
        <v>60</v>
      </c>
      <c r="Q85" s="66" t="s">
        <v>425</v>
      </c>
      <c r="R85" s="66">
        <f t="shared" si="8"/>
        <v>0</v>
      </c>
    </row>
    <row r="86" spans="1:18">
      <c r="A86" s="192" t="str">
        <f t="shared" si="9"/>
        <v>60</v>
      </c>
      <c r="B86" s="75">
        <v>96</v>
      </c>
      <c r="C86" s="200" t="s">
        <v>228</v>
      </c>
      <c r="D86" s="79" t="s">
        <v>423</v>
      </c>
      <c r="E86" s="79">
        <v>90</v>
      </c>
      <c r="F86" s="79">
        <v>45</v>
      </c>
      <c r="G86" s="79">
        <v>79</v>
      </c>
      <c r="H86" s="79">
        <v>100</v>
      </c>
      <c r="I86" s="79">
        <v>66</v>
      </c>
      <c r="J86" s="79" t="s">
        <v>428</v>
      </c>
      <c r="K86" s="79">
        <f t="shared" si="7"/>
        <v>2</v>
      </c>
      <c r="L86" s="79">
        <v>500</v>
      </c>
      <c r="M86" s="79">
        <v>300</v>
      </c>
      <c r="N86" s="79">
        <v>100</v>
      </c>
      <c r="O86" s="79">
        <v>30</v>
      </c>
      <c r="Q86" s="66" t="s">
        <v>425</v>
      </c>
      <c r="R86" s="66">
        <f t="shared" si="8"/>
        <v>0</v>
      </c>
    </row>
    <row r="87" spans="1:18">
      <c r="A87" s="192" t="str">
        <f t="shared" si="9"/>
        <v>61</v>
      </c>
      <c r="B87" s="75">
        <v>97</v>
      </c>
      <c r="C87" s="75" t="s">
        <v>230</v>
      </c>
      <c r="D87" s="79" t="s">
        <v>423</v>
      </c>
      <c r="E87" s="79">
        <v>82</v>
      </c>
      <c r="F87" s="79">
        <v>43</v>
      </c>
      <c r="G87" s="79">
        <v>83</v>
      </c>
      <c r="H87" s="79">
        <v>0</v>
      </c>
      <c r="I87" s="79">
        <v>75</v>
      </c>
      <c r="J87" s="79" t="s">
        <v>428</v>
      </c>
      <c r="K87" s="79">
        <f t="shared" si="7"/>
        <v>2</v>
      </c>
      <c r="L87" s="79">
        <v>0</v>
      </c>
      <c r="M87" s="79">
        <v>0</v>
      </c>
      <c r="N87" s="79">
        <v>0</v>
      </c>
      <c r="O87" s="79">
        <v>51</v>
      </c>
      <c r="Q87" s="66" t="s">
        <v>425</v>
      </c>
      <c r="R87" s="66">
        <f t="shared" si="8"/>
        <v>0</v>
      </c>
    </row>
    <row r="88" spans="1:18">
      <c r="A88" s="192" t="str">
        <f t="shared" si="9"/>
        <v>62</v>
      </c>
      <c r="B88" s="75">
        <v>98</v>
      </c>
      <c r="C88" s="203" t="s">
        <v>231</v>
      </c>
      <c r="D88" s="79" t="s">
        <v>423</v>
      </c>
      <c r="E88" s="79">
        <v>83</v>
      </c>
      <c r="F88" s="79">
        <v>77</v>
      </c>
      <c r="G88" s="79">
        <v>79</v>
      </c>
      <c r="H88" s="79">
        <v>100</v>
      </c>
      <c r="I88" s="79">
        <v>95</v>
      </c>
      <c r="J88" s="79" t="s">
        <v>428</v>
      </c>
      <c r="K88" s="79">
        <f t="shared" si="7"/>
        <v>2</v>
      </c>
      <c r="L88" s="79">
        <v>500</v>
      </c>
      <c r="M88" s="79">
        <v>300</v>
      </c>
      <c r="N88" s="79">
        <v>100</v>
      </c>
      <c r="O88" s="79">
        <v>75</v>
      </c>
      <c r="Q88" s="66" t="s">
        <v>425</v>
      </c>
      <c r="R88" s="66">
        <f t="shared" si="8"/>
        <v>0</v>
      </c>
    </row>
    <row r="89" spans="1:18">
      <c r="A89" s="192" t="str">
        <f t="shared" si="9"/>
        <v>63</v>
      </c>
      <c r="B89" s="75">
        <v>99</v>
      </c>
      <c r="C89" s="3" t="s">
        <v>232</v>
      </c>
      <c r="D89" s="79" t="s">
        <v>423</v>
      </c>
      <c r="E89" s="79">
        <v>69</v>
      </c>
      <c r="F89" s="79">
        <v>78</v>
      </c>
      <c r="G89" s="79">
        <v>63</v>
      </c>
      <c r="H89" s="79">
        <v>0</v>
      </c>
      <c r="I89" s="79">
        <v>81</v>
      </c>
      <c r="J89" s="79" t="s">
        <v>428</v>
      </c>
      <c r="K89" s="79">
        <f t="shared" si="7"/>
        <v>2</v>
      </c>
      <c r="L89" s="79">
        <v>0</v>
      </c>
      <c r="M89" s="79">
        <v>0</v>
      </c>
      <c r="N89" s="79">
        <v>0</v>
      </c>
      <c r="O89" s="79">
        <v>86</v>
      </c>
      <c r="Q89" s="66" t="s">
        <v>425</v>
      </c>
      <c r="R89" s="66">
        <f t="shared" si="8"/>
        <v>0</v>
      </c>
    </row>
    <row r="90" spans="1:18">
      <c r="A90" s="192" t="str">
        <f t="shared" si="9"/>
        <v>64</v>
      </c>
      <c r="B90" s="75">
        <v>100</v>
      </c>
      <c r="C90" s="200" t="s">
        <v>234</v>
      </c>
      <c r="D90" s="79" t="s">
        <v>423</v>
      </c>
      <c r="E90" s="79">
        <v>93</v>
      </c>
      <c r="F90" s="79">
        <v>58</v>
      </c>
      <c r="G90" s="79">
        <v>83</v>
      </c>
      <c r="H90" s="79">
        <v>100</v>
      </c>
      <c r="I90" s="79">
        <v>98</v>
      </c>
      <c r="J90" s="79" t="s">
        <v>428</v>
      </c>
      <c r="K90" s="79">
        <f t="shared" si="7"/>
        <v>2</v>
      </c>
      <c r="L90" s="79">
        <v>500</v>
      </c>
      <c r="M90" s="79">
        <v>300</v>
      </c>
      <c r="N90" s="79">
        <v>100</v>
      </c>
      <c r="O90" s="79">
        <v>28</v>
      </c>
      <c r="Q90" s="66" t="s">
        <v>427</v>
      </c>
      <c r="R90" s="66">
        <f t="shared" si="8"/>
        <v>1</v>
      </c>
    </row>
    <row r="91" spans="1:18">
      <c r="A91" s="192" t="str">
        <f t="shared" si="9"/>
        <v>65</v>
      </c>
      <c r="B91" s="75">
        <v>101</v>
      </c>
      <c r="C91" s="200" t="s">
        <v>235</v>
      </c>
      <c r="D91" s="79" t="s">
        <v>423</v>
      </c>
      <c r="E91" s="79">
        <v>79</v>
      </c>
      <c r="F91" s="79">
        <v>93</v>
      </c>
      <c r="G91" s="79">
        <v>58</v>
      </c>
      <c r="H91" s="79">
        <v>100</v>
      </c>
      <c r="I91" s="79">
        <v>98</v>
      </c>
      <c r="J91" s="79" t="s">
        <v>424</v>
      </c>
      <c r="K91" s="79">
        <f t="shared" si="7"/>
        <v>0</v>
      </c>
      <c r="L91" s="79">
        <v>500</v>
      </c>
      <c r="M91" s="79">
        <v>300</v>
      </c>
      <c r="N91" s="79">
        <v>100</v>
      </c>
      <c r="O91" s="79">
        <v>40</v>
      </c>
      <c r="Q91" s="66" t="s">
        <v>427</v>
      </c>
      <c r="R91" s="66">
        <f t="shared" si="8"/>
        <v>1</v>
      </c>
    </row>
    <row r="92" spans="1:18">
      <c r="A92" s="192" t="str">
        <f t="shared" si="9"/>
        <v>66</v>
      </c>
      <c r="B92" s="75">
        <v>102</v>
      </c>
      <c r="C92" s="200" t="s">
        <v>236</v>
      </c>
      <c r="D92" s="79" t="s">
        <v>423</v>
      </c>
      <c r="E92" s="79">
        <v>65</v>
      </c>
      <c r="F92" s="79">
        <v>80</v>
      </c>
      <c r="G92" s="79">
        <v>55</v>
      </c>
      <c r="H92" s="79">
        <v>100</v>
      </c>
      <c r="I92" s="79">
        <v>70</v>
      </c>
      <c r="J92" s="79" t="s">
        <v>424</v>
      </c>
      <c r="K92" s="79">
        <f t="shared" si="7"/>
        <v>0</v>
      </c>
      <c r="L92" s="79">
        <v>500</v>
      </c>
      <c r="M92" s="79">
        <v>200</v>
      </c>
      <c r="N92" s="79">
        <v>200</v>
      </c>
      <c r="O92" s="79">
        <v>47</v>
      </c>
      <c r="Q92" s="66" t="s">
        <v>425</v>
      </c>
      <c r="R92" s="66">
        <f t="shared" si="8"/>
        <v>0</v>
      </c>
    </row>
    <row r="93" spans="1:18">
      <c r="A93" s="192" t="str">
        <f t="shared" si="9"/>
        <v>67</v>
      </c>
      <c r="B93" s="75">
        <v>103</v>
      </c>
      <c r="C93" s="75" t="s">
        <v>238</v>
      </c>
      <c r="D93" s="79" t="s">
        <v>423</v>
      </c>
      <c r="E93" s="79">
        <v>81</v>
      </c>
      <c r="F93" s="79">
        <v>57</v>
      </c>
      <c r="G93" s="79">
        <v>81</v>
      </c>
      <c r="H93" s="79">
        <v>0</v>
      </c>
      <c r="I93" s="79">
        <v>74</v>
      </c>
      <c r="J93" s="79" t="s">
        <v>428</v>
      </c>
      <c r="K93" s="79">
        <f t="shared" si="7"/>
        <v>2</v>
      </c>
      <c r="L93" s="79">
        <v>0</v>
      </c>
      <c r="M93" s="79">
        <v>0</v>
      </c>
      <c r="N93" s="79">
        <v>0</v>
      </c>
      <c r="O93" s="79">
        <v>73</v>
      </c>
      <c r="Q93" s="66" t="s">
        <v>425</v>
      </c>
      <c r="R93" s="66">
        <f t="shared" si="8"/>
        <v>0</v>
      </c>
    </row>
    <row r="94" spans="1:18">
      <c r="A94" s="192" t="str">
        <f t="shared" si="9"/>
        <v>68</v>
      </c>
      <c r="B94" s="75">
        <v>104</v>
      </c>
      <c r="C94" s="200" t="s">
        <v>239</v>
      </c>
      <c r="D94" s="79" t="s">
        <v>423</v>
      </c>
      <c r="E94" s="79">
        <v>91</v>
      </c>
      <c r="F94" s="79">
        <v>84</v>
      </c>
      <c r="G94" s="79">
        <v>79</v>
      </c>
      <c r="H94" s="79">
        <v>100</v>
      </c>
      <c r="I94" s="79">
        <v>68</v>
      </c>
      <c r="J94" s="79" t="s">
        <v>428</v>
      </c>
      <c r="K94" s="79">
        <f t="shared" si="7"/>
        <v>2</v>
      </c>
      <c r="L94" s="79">
        <v>500</v>
      </c>
      <c r="M94" s="79">
        <v>200</v>
      </c>
      <c r="N94" s="79">
        <v>200</v>
      </c>
      <c r="O94" s="79">
        <v>64</v>
      </c>
      <c r="Q94" s="66" t="s">
        <v>427</v>
      </c>
      <c r="R94" s="66">
        <f t="shared" si="8"/>
        <v>1</v>
      </c>
    </row>
    <row r="95" spans="1:18">
      <c r="A95" s="192" t="str">
        <f t="shared" si="9"/>
        <v>69</v>
      </c>
      <c r="B95" s="75">
        <v>105</v>
      </c>
      <c r="C95" s="75" t="s">
        <v>240</v>
      </c>
      <c r="D95" s="79" t="s">
        <v>423</v>
      </c>
      <c r="E95" s="79">
        <v>75</v>
      </c>
      <c r="F95" s="79">
        <v>41</v>
      </c>
      <c r="G95" s="79">
        <v>63</v>
      </c>
      <c r="H95" s="79">
        <v>0</v>
      </c>
      <c r="I95" s="79">
        <v>65</v>
      </c>
      <c r="J95" s="79" t="s">
        <v>424</v>
      </c>
      <c r="K95" s="79">
        <f t="shared" si="7"/>
        <v>0</v>
      </c>
      <c r="L95" s="79">
        <v>0</v>
      </c>
      <c r="M95" s="79">
        <v>0</v>
      </c>
      <c r="N95" s="79">
        <v>0</v>
      </c>
      <c r="O95" s="79">
        <v>39</v>
      </c>
      <c r="Q95" s="66" t="s">
        <v>425</v>
      </c>
      <c r="R95" s="66">
        <f t="shared" si="8"/>
        <v>0</v>
      </c>
    </row>
    <row r="96" spans="1:18">
      <c r="A96" s="192" t="str">
        <f t="shared" si="9"/>
        <v>6A</v>
      </c>
      <c r="B96" s="75">
        <v>106</v>
      </c>
      <c r="C96" s="75" t="s">
        <v>241</v>
      </c>
      <c r="D96" s="79" t="s">
        <v>423</v>
      </c>
      <c r="E96" s="79">
        <v>91</v>
      </c>
      <c r="F96" s="79">
        <v>70</v>
      </c>
      <c r="G96" s="79">
        <v>77</v>
      </c>
      <c r="H96" s="79">
        <v>0</v>
      </c>
      <c r="I96" s="79">
        <v>73</v>
      </c>
      <c r="J96" s="79" t="s">
        <v>424</v>
      </c>
      <c r="K96" s="79">
        <f t="shared" si="7"/>
        <v>0</v>
      </c>
      <c r="L96" s="79">
        <v>0</v>
      </c>
      <c r="M96" s="79">
        <v>0</v>
      </c>
      <c r="N96" s="79">
        <v>0</v>
      </c>
      <c r="O96" s="79">
        <v>42</v>
      </c>
      <c r="Q96" s="66" t="s">
        <v>427</v>
      </c>
      <c r="R96" s="66">
        <f t="shared" si="8"/>
        <v>1</v>
      </c>
    </row>
    <row r="97" spans="1:18">
      <c r="A97" s="192" t="str">
        <f t="shared" si="9"/>
        <v>6B</v>
      </c>
      <c r="B97" s="75">
        <v>107</v>
      </c>
      <c r="C97" s="75" t="s">
        <v>242</v>
      </c>
      <c r="D97" s="79" t="s">
        <v>423</v>
      </c>
      <c r="E97" s="79">
        <v>95</v>
      </c>
      <c r="F97" s="79">
        <v>55</v>
      </c>
      <c r="G97" s="79">
        <v>88</v>
      </c>
      <c r="H97" s="79">
        <v>0</v>
      </c>
      <c r="I97" s="79">
        <v>98</v>
      </c>
      <c r="J97" s="79" t="s">
        <v>426</v>
      </c>
      <c r="K97" s="79">
        <f t="shared" si="7"/>
        <v>1</v>
      </c>
      <c r="L97" s="79">
        <v>0</v>
      </c>
      <c r="M97" s="79">
        <v>0</v>
      </c>
      <c r="N97" s="79">
        <v>0</v>
      </c>
      <c r="O97" s="79">
        <v>51</v>
      </c>
      <c r="Q97" s="66" t="s">
        <v>427</v>
      </c>
      <c r="R97" s="66">
        <f t="shared" si="8"/>
        <v>1</v>
      </c>
    </row>
    <row r="98" spans="1:18">
      <c r="A98" s="192" t="str">
        <f t="shared" si="9"/>
        <v>6C</v>
      </c>
      <c r="B98" s="75">
        <v>108</v>
      </c>
      <c r="C98" s="75" t="s">
        <v>243</v>
      </c>
      <c r="D98" s="79" t="s">
        <v>423</v>
      </c>
      <c r="E98" s="79">
        <v>94</v>
      </c>
      <c r="F98" s="79">
        <v>64</v>
      </c>
      <c r="G98" s="79">
        <v>88</v>
      </c>
      <c r="H98" s="79">
        <v>0</v>
      </c>
      <c r="I98" s="79">
        <v>94</v>
      </c>
      <c r="J98" s="79" t="s">
        <v>426</v>
      </c>
      <c r="K98" s="79">
        <f t="shared" si="7"/>
        <v>1</v>
      </c>
      <c r="L98" s="79">
        <v>0</v>
      </c>
      <c r="M98" s="79">
        <v>0</v>
      </c>
      <c r="N98" s="79">
        <v>0</v>
      </c>
      <c r="O98" s="79">
        <v>80</v>
      </c>
      <c r="Q98" s="66" t="s">
        <v>427</v>
      </c>
      <c r="R98" s="66">
        <f t="shared" si="8"/>
        <v>1</v>
      </c>
    </row>
    <row r="99" spans="1:18">
      <c r="A99" s="163" t="str">
        <f>IF(B99&lt;16,0&amp;DEC2HEX(B99),DEC2HEX(B99))</f>
        <v>05</v>
      </c>
      <c r="B99" s="75">
        <v>5</v>
      </c>
      <c r="C99" s="201" t="s">
        <v>244</v>
      </c>
      <c r="D99" s="79" t="s">
        <v>423</v>
      </c>
      <c r="E99" s="79">
        <v>91</v>
      </c>
      <c r="F99" s="79">
        <v>70</v>
      </c>
      <c r="G99" s="79">
        <v>68</v>
      </c>
      <c r="H99" s="79">
        <v>100</v>
      </c>
      <c r="I99" s="79">
        <v>255</v>
      </c>
      <c r="J99" s="79" t="s">
        <v>424</v>
      </c>
      <c r="K99" s="79">
        <f t="shared" si="7"/>
        <v>0</v>
      </c>
      <c r="L99" s="79">
        <v>1000</v>
      </c>
      <c r="M99" s="79">
        <v>500</v>
      </c>
      <c r="N99" s="79">
        <v>400</v>
      </c>
      <c r="O99" s="79">
        <v>99</v>
      </c>
      <c r="Q99" s="66" t="s">
        <v>427</v>
      </c>
      <c r="R99" s="66">
        <f t="shared" si="8"/>
        <v>1</v>
      </c>
    </row>
    <row r="100" spans="1:18">
      <c r="A100" s="163" t="str">
        <f>IF(B100&lt;16,0&amp;DEC2HEX(B100),DEC2HEX(B100))</f>
        <v>06</v>
      </c>
      <c r="B100" s="75">
        <v>6</v>
      </c>
      <c r="C100" s="201" t="s">
        <v>245</v>
      </c>
      <c r="D100" s="79" t="s">
        <v>423</v>
      </c>
      <c r="E100" s="79">
        <v>86</v>
      </c>
      <c r="F100" s="79">
        <v>81</v>
      </c>
      <c r="G100" s="79">
        <v>69</v>
      </c>
      <c r="H100" s="79">
        <v>100</v>
      </c>
      <c r="I100" s="79">
        <v>255</v>
      </c>
      <c r="J100" s="79" t="s">
        <v>424</v>
      </c>
      <c r="K100" s="79">
        <f t="shared" si="7"/>
        <v>0</v>
      </c>
      <c r="L100" s="79">
        <v>1000</v>
      </c>
      <c r="M100" s="79">
        <v>500</v>
      </c>
      <c r="N100" s="79">
        <v>400</v>
      </c>
      <c r="O100" s="79">
        <v>90</v>
      </c>
      <c r="Q100" s="66" t="s">
        <v>427</v>
      </c>
      <c r="R100" s="66">
        <f t="shared" si="8"/>
        <v>1</v>
      </c>
    </row>
    <row r="101" spans="1:18">
      <c r="A101" s="192" t="str">
        <f>DEC2HEX(B101)</f>
        <v>6D</v>
      </c>
      <c r="B101" s="75">
        <v>109</v>
      </c>
      <c r="C101" s="75" t="s">
        <v>246</v>
      </c>
      <c r="D101" s="79" t="s">
        <v>423</v>
      </c>
      <c r="E101" s="79">
        <v>90</v>
      </c>
      <c r="F101" s="79">
        <v>58</v>
      </c>
      <c r="G101" s="79">
        <v>18</v>
      </c>
      <c r="H101" s="79">
        <v>0</v>
      </c>
      <c r="I101" s="79">
        <v>99</v>
      </c>
      <c r="J101" s="79" t="s">
        <v>424</v>
      </c>
      <c r="K101" s="79">
        <f t="shared" si="7"/>
        <v>0</v>
      </c>
      <c r="L101" s="79">
        <v>0</v>
      </c>
      <c r="M101" s="79">
        <v>0</v>
      </c>
      <c r="N101" s="79">
        <v>0</v>
      </c>
      <c r="O101" s="79">
        <v>95</v>
      </c>
      <c r="Q101" s="66" t="s">
        <v>427</v>
      </c>
      <c r="R101" s="66">
        <f t="shared" si="8"/>
        <v>1</v>
      </c>
    </row>
    <row r="102" spans="1:18">
      <c r="A102" s="192" t="str">
        <f>DEC2HEX(B102)</f>
        <v>6E</v>
      </c>
      <c r="B102" s="75">
        <v>110</v>
      </c>
      <c r="C102" s="92" t="s">
        <v>247</v>
      </c>
      <c r="D102" s="79" t="s">
        <v>423</v>
      </c>
      <c r="E102" s="79">
        <v>81</v>
      </c>
      <c r="F102" s="79">
        <v>70</v>
      </c>
      <c r="G102" s="79">
        <v>67</v>
      </c>
      <c r="H102" s="79">
        <v>100</v>
      </c>
      <c r="I102" s="79">
        <v>31</v>
      </c>
      <c r="J102" s="79" t="s">
        <v>428</v>
      </c>
      <c r="K102" s="79">
        <f t="shared" si="7"/>
        <v>2</v>
      </c>
      <c r="L102" s="79">
        <v>1000</v>
      </c>
      <c r="M102" s="79">
        <v>500</v>
      </c>
      <c r="N102" s="79">
        <v>400</v>
      </c>
      <c r="O102" s="79">
        <v>68</v>
      </c>
      <c r="Q102" s="66" t="s">
        <v>425</v>
      </c>
      <c r="R102" s="66">
        <f t="shared" si="8"/>
        <v>0</v>
      </c>
    </row>
    <row r="103" spans="1:18">
      <c r="A103" s="192" t="str">
        <f>DEC2HEX(B103)</f>
        <v>6F</v>
      </c>
      <c r="B103" s="75">
        <v>111</v>
      </c>
      <c r="C103" s="75" t="s">
        <v>248</v>
      </c>
      <c r="D103" s="79" t="s">
        <v>423</v>
      </c>
      <c r="E103" s="79">
        <v>91</v>
      </c>
      <c r="F103" s="79">
        <v>51</v>
      </c>
      <c r="G103" s="79">
        <v>82</v>
      </c>
      <c r="H103" s="79">
        <v>0</v>
      </c>
      <c r="I103" s="79">
        <v>73</v>
      </c>
      <c r="J103" s="79" t="s">
        <v>428</v>
      </c>
      <c r="K103" s="79">
        <f t="shared" si="7"/>
        <v>2</v>
      </c>
      <c r="L103" s="79">
        <v>0</v>
      </c>
      <c r="M103" s="79">
        <v>0</v>
      </c>
      <c r="N103" s="79">
        <v>0</v>
      </c>
      <c r="O103" s="79">
        <v>73</v>
      </c>
      <c r="Q103" s="66" t="s">
        <v>427</v>
      </c>
      <c r="R103" s="66">
        <f t="shared" si="8"/>
        <v>1</v>
      </c>
    </row>
    <row r="104" spans="1:18">
      <c r="A104" s="192" t="str">
        <f>DEC2HEX(B104)</f>
        <v>70</v>
      </c>
      <c r="B104" s="75">
        <v>112</v>
      </c>
      <c r="C104" s="75" t="s">
        <v>249</v>
      </c>
      <c r="D104" s="79" t="s">
        <v>423</v>
      </c>
      <c r="E104" s="79">
        <v>47</v>
      </c>
      <c r="F104" s="79">
        <v>61</v>
      </c>
      <c r="G104" s="79">
        <v>40</v>
      </c>
      <c r="H104" s="79">
        <v>0</v>
      </c>
      <c r="I104" s="79">
        <v>99</v>
      </c>
      <c r="J104" s="79" t="s">
        <v>424</v>
      </c>
      <c r="K104" s="79">
        <f t="shared" si="7"/>
        <v>0</v>
      </c>
      <c r="L104" s="79">
        <v>0</v>
      </c>
      <c r="M104" s="79">
        <v>0</v>
      </c>
      <c r="N104" s="79">
        <v>0</v>
      </c>
      <c r="O104" s="79">
        <v>81</v>
      </c>
      <c r="Q104" s="66" t="s">
        <v>425</v>
      </c>
      <c r="R104" s="66">
        <f t="shared" si="8"/>
        <v>0</v>
      </c>
    </row>
    <row r="105" spans="1:18">
      <c r="A105" s="192" t="str">
        <f>DEC2HEX(B105)</f>
        <v>71</v>
      </c>
      <c r="B105" s="75">
        <v>113</v>
      </c>
      <c r="C105" s="91" t="s">
        <v>250</v>
      </c>
      <c r="D105" s="79" t="s">
        <v>423</v>
      </c>
      <c r="E105" s="79">
        <v>98</v>
      </c>
      <c r="F105" s="79">
        <v>36</v>
      </c>
      <c r="G105" s="79">
        <v>78</v>
      </c>
      <c r="H105" s="79">
        <v>100</v>
      </c>
      <c r="I105" s="79">
        <v>96</v>
      </c>
      <c r="J105" s="79" t="s">
        <v>428</v>
      </c>
      <c r="K105" s="79">
        <f t="shared" si="7"/>
        <v>2</v>
      </c>
      <c r="L105" s="79">
        <v>500</v>
      </c>
      <c r="M105" s="79">
        <v>200</v>
      </c>
      <c r="N105" s="79">
        <v>200</v>
      </c>
      <c r="O105" s="79">
        <v>76</v>
      </c>
      <c r="Q105" s="66" t="s">
        <v>427</v>
      </c>
      <c r="R105" s="66">
        <f t="shared" si="8"/>
        <v>1</v>
      </c>
    </row>
    <row r="106" spans="1:18">
      <c r="A106" s="163" t="str">
        <f>IF(B106&lt;16,0&amp;DEC2HEX(B106),DEC2HEX(B106))</f>
        <v>07</v>
      </c>
      <c r="B106" s="75">
        <v>7</v>
      </c>
      <c r="C106" s="201" t="s">
        <v>251</v>
      </c>
      <c r="D106" s="79" t="s">
        <v>423</v>
      </c>
      <c r="E106" s="79">
        <v>83</v>
      </c>
      <c r="F106" s="79">
        <v>85</v>
      </c>
      <c r="G106" s="79">
        <v>55</v>
      </c>
      <c r="H106" s="79">
        <v>100</v>
      </c>
      <c r="I106" s="79">
        <v>255</v>
      </c>
      <c r="J106" s="79" t="s">
        <v>424</v>
      </c>
      <c r="K106" s="79">
        <f t="shared" si="7"/>
        <v>0</v>
      </c>
      <c r="L106" s="79">
        <v>1000</v>
      </c>
      <c r="M106" s="79">
        <v>500</v>
      </c>
      <c r="N106" s="79">
        <v>400</v>
      </c>
      <c r="O106" s="79">
        <v>85</v>
      </c>
      <c r="Q106" s="66" t="s">
        <v>427</v>
      </c>
      <c r="R106" s="66">
        <f t="shared" si="8"/>
        <v>1</v>
      </c>
    </row>
    <row r="107" spans="1:18">
      <c r="A107" s="192" t="str">
        <f>DEC2HEX(B107)</f>
        <v>72</v>
      </c>
      <c r="B107" s="75">
        <v>114</v>
      </c>
      <c r="C107" s="75" t="s">
        <v>252</v>
      </c>
      <c r="D107" s="79" t="s">
        <v>423</v>
      </c>
      <c r="E107" s="79">
        <v>71</v>
      </c>
      <c r="F107" s="79">
        <v>90</v>
      </c>
      <c r="G107" s="79">
        <v>53</v>
      </c>
      <c r="H107" s="79">
        <v>0</v>
      </c>
      <c r="I107" s="79">
        <v>96</v>
      </c>
      <c r="J107" s="79" t="s">
        <v>424</v>
      </c>
      <c r="K107" s="79">
        <f t="shared" si="7"/>
        <v>0</v>
      </c>
      <c r="L107" s="79">
        <v>0</v>
      </c>
      <c r="M107" s="79">
        <v>0</v>
      </c>
      <c r="N107" s="79">
        <v>0</v>
      </c>
      <c r="O107" s="79">
        <v>83</v>
      </c>
      <c r="Q107" s="66" t="s">
        <v>427</v>
      </c>
      <c r="R107" s="66">
        <f t="shared" si="8"/>
        <v>1</v>
      </c>
    </row>
    <row r="108" spans="1:18">
      <c r="A108" s="163" t="str">
        <f>IF(B108&lt;16,0&amp;DEC2HEX(B108),DEC2HEX(B108))</f>
        <v>08</v>
      </c>
      <c r="B108" s="75">
        <v>8</v>
      </c>
      <c r="C108" s="202" t="s">
        <v>253</v>
      </c>
      <c r="D108" s="79" t="s">
        <v>423</v>
      </c>
      <c r="E108" s="79">
        <v>68</v>
      </c>
      <c r="F108" s="79">
        <v>72</v>
      </c>
      <c r="G108" s="79">
        <v>13</v>
      </c>
      <c r="H108" s="79">
        <v>100</v>
      </c>
      <c r="I108" s="79">
        <v>255</v>
      </c>
      <c r="J108" s="79" t="s">
        <v>428</v>
      </c>
      <c r="K108" s="79">
        <f t="shared" si="7"/>
        <v>2</v>
      </c>
      <c r="L108" s="79">
        <v>1000</v>
      </c>
      <c r="M108" s="79">
        <v>500</v>
      </c>
      <c r="N108" s="79">
        <v>400</v>
      </c>
      <c r="O108" s="79">
        <v>84</v>
      </c>
      <c r="Q108" s="66" t="s">
        <v>427</v>
      </c>
      <c r="R108" s="66">
        <f t="shared" si="8"/>
        <v>1</v>
      </c>
    </row>
    <row r="109" spans="1:18">
      <c r="A109" s="192" t="str">
        <f t="shared" ref="A109:A124" si="10">DEC2HEX(B109)</f>
        <v>73</v>
      </c>
      <c r="B109" s="75">
        <v>115</v>
      </c>
      <c r="C109" s="75" t="s">
        <v>254</v>
      </c>
      <c r="D109" s="79" t="s">
        <v>423</v>
      </c>
      <c r="E109" s="79">
        <v>51</v>
      </c>
      <c r="F109" s="79">
        <v>53</v>
      </c>
      <c r="G109" s="79">
        <v>40</v>
      </c>
      <c r="H109" s="79">
        <v>0</v>
      </c>
      <c r="I109" s="79">
        <v>99</v>
      </c>
      <c r="J109" s="79" t="s">
        <v>424</v>
      </c>
      <c r="K109" s="79">
        <f t="shared" si="7"/>
        <v>0</v>
      </c>
      <c r="L109" s="79">
        <v>0</v>
      </c>
      <c r="M109" s="79">
        <v>0</v>
      </c>
      <c r="N109" s="79">
        <v>0</v>
      </c>
      <c r="O109" s="79">
        <v>90</v>
      </c>
      <c r="Q109" s="66" t="s">
        <v>427</v>
      </c>
      <c r="R109" s="66">
        <f t="shared" si="8"/>
        <v>1</v>
      </c>
    </row>
    <row r="110" spans="1:18">
      <c r="A110" s="192" t="str">
        <f t="shared" si="10"/>
        <v>74</v>
      </c>
      <c r="B110" s="75">
        <v>116</v>
      </c>
      <c r="C110" s="91" t="s">
        <v>255</v>
      </c>
      <c r="D110" s="79" t="s">
        <v>423</v>
      </c>
      <c r="E110" s="79">
        <v>78</v>
      </c>
      <c r="F110" s="79">
        <v>91</v>
      </c>
      <c r="G110" s="79">
        <v>63</v>
      </c>
      <c r="H110" s="79">
        <v>100</v>
      </c>
      <c r="I110" s="79">
        <v>50</v>
      </c>
      <c r="J110" s="79" t="s">
        <v>424</v>
      </c>
      <c r="K110" s="79">
        <f t="shared" si="7"/>
        <v>0</v>
      </c>
      <c r="L110" s="79">
        <v>500</v>
      </c>
      <c r="M110" s="79">
        <v>200</v>
      </c>
      <c r="N110" s="79">
        <v>200</v>
      </c>
      <c r="O110" s="79">
        <v>89</v>
      </c>
      <c r="Q110" s="66" t="s">
        <v>427</v>
      </c>
      <c r="R110" s="66">
        <f t="shared" si="8"/>
        <v>1</v>
      </c>
    </row>
    <row r="111" spans="1:18">
      <c r="A111" s="192" t="str">
        <f t="shared" si="10"/>
        <v>75</v>
      </c>
      <c r="B111" s="75">
        <v>117</v>
      </c>
      <c r="C111" s="75" t="s">
        <v>256</v>
      </c>
      <c r="D111" s="79" t="s">
        <v>423</v>
      </c>
      <c r="E111" s="79">
        <v>62</v>
      </c>
      <c r="F111" s="79">
        <v>95</v>
      </c>
      <c r="G111" s="79">
        <v>51</v>
      </c>
      <c r="H111" s="79">
        <v>0</v>
      </c>
      <c r="I111" s="79">
        <v>96</v>
      </c>
      <c r="J111" s="79" t="s">
        <v>426</v>
      </c>
      <c r="K111" s="79">
        <f t="shared" si="7"/>
        <v>1</v>
      </c>
      <c r="L111" s="79">
        <v>0</v>
      </c>
      <c r="M111" s="79">
        <v>0</v>
      </c>
      <c r="N111" s="79">
        <v>0</v>
      </c>
      <c r="O111" s="79">
        <v>98</v>
      </c>
      <c r="Q111" s="66" t="s">
        <v>427</v>
      </c>
      <c r="R111" s="66">
        <f t="shared" si="8"/>
        <v>1</v>
      </c>
    </row>
    <row r="112" spans="1:18">
      <c r="A112" s="192" t="str">
        <f t="shared" si="10"/>
        <v>76</v>
      </c>
      <c r="B112" s="75">
        <v>118</v>
      </c>
      <c r="C112" s="75" t="s">
        <v>257</v>
      </c>
      <c r="D112" s="79" t="s">
        <v>423</v>
      </c>
      <c r="E112" s="79">
        <v>77</v>
      </c>
      <c r="F112" s="79">
        <v>97</v>
      </c>
      <c r="G112" s="79">
        <v>69</v>
      </c>
      <c r="H112" s="79">
        <v>0</v>
      </c>
      <c r="I112" s="79">
        <v>97</v>
      </c>
      <c r="J112" s="79" t="s">
        <v>426</v>
      </c>
      <c r="K112" s="79">
        <f t="shared" si="7"/>
        <v>1</v>
      </c>
      <c r="L112" s="79">
        <v>0</v>
      </c>
      <c r="M112" s="79">
        <v>0</v>
      </c>
      <c r="N112" s="79">
        <v>0</v>
      </c>
      <c r="O112" s="79">
        <v>93</v>
      </c>
      <c r="Q112" s="66" t="s">
        <v>427</v>
      </c>
      <c r="R112" s="66">
        <f t="shared" si="8"/>
        <v>1</v>
      </c>
    </row>
    <row r="113" spans="1:18">
      <c r="A113" s="192" t="str">
        <f t="shared" si="10"/>
        <v>77</v>
      </c>
      <c r="B113" s="75">
        <v>119</v>
      </c>
      <c r="C113" s="200" t="s">
        <v>258</v>
      </c>
      <c r="D113" s="79" t="s">
        <v>423</v>
      </c>
      <c r="E113" s="79">
        <v>99</v>
      </c>
      <c r="F113" s="79">
        <v>51</v>
      </c>
      <c r="G113" s="79">
        <v>99</v>
      </c>
      <c r="H113" s="79">
        <v>100</v>
      </c>
      <c r="I113" s="79">
        <v>99</v>
      </c>
      <c r="J113" s="79" t="s">
        <v>428</v>
      </c>
      <c r="K113" s="79">
        <f t="shared" si="7"/>
        <v>2</v>
      </c>
      <c r="L113" s="79">
        <v>500</v>
      </c>
      <c r="M113" s="79">
        <v>200</v>
      </c>
      <c r="N113" s="79">
        <v>200</v>
      </c>
      <c r="O113" s="79">
        <v>18</v>
      </c>
      <c r="Q113" s="66" t="s">
        <v>427</v>
      </c>
      <c r="R113" s="66">
        <f t="shared" si="8"/>
        <v>1</v>
      </c>
    </row>
    <row r="114" spans="1:18">
      <c r="A114" s="192" t="str">
        <f t="shared" si="10"/>
        <v>78</v>
      </c>
      <c r="B114" s="75">
        <v>120</v>
      </c>
      <c r="C114" s="75" t="s">
        <v>259</v>
      </c>
      <c r="D114" s="79" t="s">
        <v>423</v>
      </c>
      <c r="E114" s="79">
        <v>77</v>
      </c>
      <c r="F114" s="79">
        <v>88</v>
      </c>
      <c r="G114" s="79">
        <v>63</v>
      </c>
      <c r="H114" s="79">
        <v>0</v>
      </c>
      <c r="I114" s="79">
        <v>97</v>
      </c>
      <c r="J114" s="79" t="s">
        <v>424</v>
      </c>
      <c r="K114" s="79">
        <f t="shared" si="7"/>
        <v>0</v>
      </c>
      <c r="L114" s="79">
        <v>0</v>
      </c>
      <c r="M114" s="79">
        <v>0</v>
      </c>
      <c r="N114" s="79">
        <v>0</v>
      </c>
      <c r="O114" s="79">
        <v>91</v>
      </c>
      <c r="Q114" s="66" t="s">
        <v>427</v>
      </c>
      <c r="R114" s="66">
        <f t="shared" si="8"/>
        <v>1</v>
      </c>
    </row>
    <row r="115" spans="1:18">
      <c r="A115" s="192" t="str">
        <f t="shared" si="10"/>
        <v>79</v>
      </c>
      <c r="B115" s="75">
        <v>121</v>
      </c>
      <c r="C115" s="75" t="s">
        <v>260</v>
      </c>
      <c r="D115" s="79" t="s">
        <v>423</v>
      </c>
      <c r="E115" s="79">
        <v>60</v>
      </c>
      <c r="F115" s="79">
        <v>81</v>
      </c>
      <c r="G115" s="79">
        <v>51</v>
      </c>
      <c r="H115" s="79">
        <v>0</v>
      </c>
      <c r="I115" s="79">
        <v>89</v>
      </c>
      <c r="J115" s="79" t="s">
        <v>424</v>
      </c>
      <c r="K115" s="79">
        <f t="shared" si="7"/>
        <v>0</v>
      </c>
      <c r="L115" s="79">
        <v>0</v>
      </c>
      <c r="M115" s="79">
        <v>0</v>
      </c>
      <c r="N115" s="79">
        <v>0</v>
      </c>
      <c r="O115" s="79">
        <v>74</v>
      </c>
      <c r="Q115" s="66" t="s">
        <v>425</v>
      </c>
      <c r="R115" s="66">
        <f t="shared" si="8"/>
        <v>0</v>
      </c>
    </row>
    <row r="116" spans="1:18">
      <c r="A116" s="192" t="str">
        <f t="shared" si="10"/>
        <v>7A</v>
      </c>
      <c r="B116" s="75">
        <v>122</v>
      </c>
      <c r="C116" s="3" t="s">
        <v>261</v>
      </c>
      <c r="D116" s="79" t="s">
        <v>423</v>
      </c>
      <c r="E116" s="79">
        <v>82</v>
      </c>
      <c r="F116" s="79">
        <v>41</v>
      </c>
      <c r="G116" s="79">
        <v>79</v>
      </c>
      <c r="H116" s="79">
        <v>0</v>
      </c>
      <c r="I116" s="79">
        <v>63</v>
      </c>
      <c r="J116" s="79" t="s">
        <v>428</v>
      </c>
      <c r="K116" s="79">
        <f t="shared" si="7"/>
        <v>2</v>
      </c>
      <c r="L116" s="79">
        <v>0</v>
      </c>
      <c r="M116" s="79">
        <v>0</v>
      </c>
      <c r="N116" s="79">
        <v>0</v>
      </c>
      <c r="O116" s="79">
        <v>28</v>
      </c>
      <c r="Q116" s="66" t="s">
        <v>425</v>
      </c>
      <c r="R116" s="66">
        <f t="shared" si="8"/>
        <v>0</v>
      </c>
    </row>
    <row r="117" spans="1:18">
      <c r="A117" s="192" t="str">
        <f t="shared" si="10"/>
        <v>7B</v>
      </c>
      <c r="B117" s="75">
        <v>123</v>
      </c>
      <c r="C117" s="75" t="s">
        <v>262</v>
      </c>
      <c r="D117" s="79" t="s">
        <v>423</v>
      </c>
      <c r="E117" s="79">
        <v>94</v>
      </c>
      <c r="F117" s="79">
        <v>48</v>
      </c>
      <c r="G117" s="79">
        <v>90</v>
      </c>
      <c r="H117" s="79">
        <v>0</v>
      </c>
      <c r="I117" s="79">
        <v>99</v>
      </c>
      <c r="J117" s="79" t="s">
        <v>428</v>
      </c>
      <c r="K117" s="79">
        <f t="shared" si="7"/>
        <v>2</v>
      </c>
      <c r="L117" s="79">
        <v>0</v>
      </c>
      <c r="M117" s="79">
        <v>0</v>
      </c>
      <c r="N117" s="79">
        <v>0</v>
      </c>
      <c r="O117" s="79">
        <v>61</v>
      </c>
      <c r="Q117" s="66" t="s">
        <v>427</v>
      </c>
      <c r="R117" s="66">
        <f t="shared" si="8"/>
        <v>1</v>
      </c>
    </row>
    <row r="118" spans="1:18">
      <c r="A118" s="192" t="str">
        <f t="shared" si="10"/>
        <v>7C</v>
      </c>
      <c r="B118" s="75">
        <v>124</v>
      </c>
      <c r="C118" s="75" t="s">
        <v>263</v>
      </c>
      <c r="D118" s="79" t="s">
        <v>423</v>
      </c>
      <c r="E118" s="79">
        <v>93</v>
      </c>
      <c r="F118" s="79">
        <v>90</v>
      </c>
      <c r="G118" s="79">
        <v>85</v>
      </c>
      <c r="H118" s="79">
        <v>0</v>
      </c>
      <c r="I118" s="79">
        <v>95</v>
      </c>
      <c r="J118" s="79" t="s">
        <v>426</v>
      </c>
      <c r="K118" s="79">
        <f t="shared" si="7"/>
        <v>1</v>
      </c>
      <c r="L118" s="79">
        <v>0</v>
      </c>
      <c r="M118" s="79">
        <v>0</v>
      </c>
      <c r="N118" s="79">
        <v>0</v>
      </c>
      <c r="O118" s="79">
        <v>90</v>
      </c>
      <c r="Q118" s="66" t="s">
        <v>427</v>
      </c>
      <c r="R118" s="66">
        <f t="shared" si="8"/>
        <v>1</v>
      </c>
    </row>
    <row r="119" spans="1:18">
      <c r="A119" s="192" t="str">
        <f t="shared" si="10"/>
        <v>7D</v>
      </c>
      <c r="B119" s="75">
        <v>125</v>
      </c>
      <c r="C119" s="75" t="s">
        <v>264</v>
      </c>
      <c r="D119" s="79" t="s">
        <v>423</v>
      </c>
      <c r="E119" s="79">
        <v>80</v>
      </c>
      <c r="F119" s="79">
        <v>73</v>
      </c>
      <c r="G119" s="79">
        <v>77</v>
      </c>
      <c r="H119" s="79">
        <v>0</v>
      </c>
      <c r="I119" s="79">
        <v>61</v>
      </c>
      <c r="J119" s="79" t="s">
        <v>428</v>
      </c>
      <c r="K119" s="79">
        <f t="shared" si="7"/>
        <v>2</v>
      </c>
      <c r="L119" s="79">
        <v>0</v>
      </c>
      <c r="M119" s="79">
        <v>0</v>
      </c>
      <c r="N119" s="79">
        <v>0</v>
      </c>
      <c r="O119" s="79">
        <v>63</v>
      </c>
      <c r="Q119" s="66" t="s">
        <v>425</v>
      </c>
      <c r="R119" s="66">
        <f t="shared" si="8"/>
        <v>0</v>
      </c>
    </row>
    <row r="120" spans="1:18">
      <c r="A120" s="192" t="str">
        <f t="shared" si="10"/>
        <v>7E</v>
      </c>
      <c r="B120" s="75">
        <v>126</v>
      </c>
      <c r="C120" s="3" t="s">
        <v>265</v>
      </c>
      <c r="D120" s="79" t="s">
        <v>423</v>
      </c>
      <c r="E120" s="79">
        <v>81</v>
      </c>
      <c r="F120" s="79">
        <v>41</v>
      </c>
      <c r="G120" s="79">
        <v>79</v>
      </c>
      <c r="H120" s="79">
        <v>0</v>
      </c>
      <c r="I120" s="79">
        <v>69</v>
      </c>
      <c r="J120" s="79" t="s">
        <v>424</v>
      </c>
      <c r="K120" s="79">
        <f t="shared" si="7"/>
        <v>0</v>
      </c>
      <c r="L120" s="79">
        <v>0</v>
      </c>
      <c r="M120" s="79">
        <v>0</v>
      </c>
      <c r="N120" s="79">
        <v>0</v>
      </c>
      <c r="O120" s="79">
        <v>27</v>
      </c>
      <c r="Q120" s="66" t="s">
        <v>425</v>
      </c>
      <c r="R120" s="66">
        <f t="shared" si="8"/>
        <v>0</v>
      </c>
    </row>
    <row r="121" spans="1:18">
      <c r="A121" s="192" t="str">
        <f t="shared" si="10"/>
        <v>7F</v>
      </c>
      <c r="B121" s="75">
        <v>127</v>
      </c>
      <c r="C121" s="75" t="s">
        <v>266</v>
      </c>
      <c r="D121" s="79" t="s">
        <v>423</v>
      </c>
      <c r="E121" s="79">
        <v>97</v>
      </c>
      <c r="F121" s="79">
        <v>45</v>
      </c>
      <c r="G121" s="79">
        <v>98</v>
      </c>
      <c r="H121" s="79">
        <v>0</v>
      </c>
      <c r="I121" s="79">
        <v>99</v>
      </c>
      <c r="J121" s="79" t="s">
        <v>428</v>
      </c>
      <c r="K121" s="79">
        <f t="shared" si="7"/>
        <v>2</v>
      </c>
      <c r="L121" s="79">
        <v>0</v>
      </c>
      <c r="M121" s="79">
        <v>0</v>
      </c>
      <c r="N121" s="79">
        <v>0</v>
      </c>
      <c r="O121" s="79">
        <v>58</v>
      </c>
      <c r="Q121" s="66" t="s">
        <v>427</v>
      </c>
      <c r="R121" s="66">
        <f t="shared" si="8"/>
        <v>1</v>
      </c>
    </row>
    <row r="122" spans="1:18">
      <c r="A122" s="192" t="str">
        <f t="shared" si="10"/>
        <v>80</v>
      </c>
      <c r="B122" s="75">
        <v>128</v>
      </c>
      <c r="C122" s="75" t="s">
        <v>267</v>
      </c>
      <c r="D122" s="79" t="s">
        <v>423</v>
      </c>
      <c r="E122" s="79">
        <v>93</v>
      </c>
      <c r="F122" s="79">
        <v>51</v>
      </c>
      <c r="G122" s="79">
        <v>86</v>
      </c>
      <c r="H122" s="79">
        <v>0</v>
      </c>
      <c r="I122" s="79">
        <v>99</v>
      </c>
      <c r="J122" s="79" t="s">
        <v>428</v>
      </c>
      <c r="K122" s="79">
        <f t="shared" si="7"/>
        <v>2</v>
      </c>
      <c r="L122" s="79">
        <v>0</v>
      </c>
      <c r="M122" s="79">
        <v>0</v>
      </c>
      <c r="N122" s="79">
        <v>0</v>
      </c>
      <c r="O122" s="79">
        <v>79</v>
      </c>
      <c r="Q122" s="66" t="s">
        <v>427</v>
      </c>
      <c r="R122" s="66">
        <f t="shared" si="8"/>
        <v>1</v>
      </c>
    </row>
    <row r="123" spans="1:18">
      <c r="A123" s="192" t="str">
        <f t="shared" si="10"/>
        <v>81</v>
      </c>
      <c r="B123" s="75">
        <v>129</v>
      </c>
      <c r="C123" s="200" t="s">
        <v>268</v>
      </c>
      <c r="D123" s="79" t="s">
        <v>423</v>
      </c>
      <c r="E123" s="79">
        <v>52</v>
      </c>
      <c r="F123" s="79">
        <v>93</v>
      </c>
      <c r="G123" s="79">
        <v>43</v>
      </c>
      <c r="H123" s="79">
        <v>100</v>
      </c>
      <c r="I123" s="79">
        <v>85</v>
      </c>
      <c r="J123" s="79" t="s">
        <v>424</v>
      </c>
      <c r="K123" s="79">
        <f t="shared" si="7"/>
        <v>0</v>
      </c>
      <c r="L123" s="79">
        <v>500</v>
      </c>
      <c r="M123" s="79">
        <v>200</v>
      </c>
      <c r="N123" s="79">
        <v>200</v>
      </c>
      <c r="O123" s="79">
        <v>96</v>
      </c>
      <c r="Q123" s="66" t="s">
        <v>427</v>
      </c>
      <c r="R123" s="66">
        <f t="shared" si="8"/>
        <v>1</v>
      </c>
    </row>
    <row r="124" spans="1:18">
      <c r="A124" s="192" t="str">
        <f t="shared" si="10"/>
        <v>82</v>
      </c>
      <c r="B124" s="75">
        <v>130</v>
      </c>
      <c r="C124" s="75" t="s">
        <v>269</v>
      </c>
      <c r="D124" s="79" t="s">
        <v>423</v>
      </c>
      <c r="E124" s="79">
        <v>85</v>
      </c>
      <c r="F124" s="79">
        <v>90</v>
      </c>
      <c r="G124" s="79">
        <v>73</v>
      </c>
      <c r="H124" s="79">
        <v>0</v>
      </c>
      <c r="I124" s="79">
        <v>72</v>
      </c>
      <c r="J124" s="79" t="s">
        <v>424</v>
      </c>
      <c r="K124" s="79">
        <f t="shared" si="7"/>
        <v>0</v>
      </c>
      <c r="L124" s="79">
        <v>0</v>
      </c>
      <c r="M124" s="79">
        <v>0</v>
      </c>
      <c r="N124" s="79">
        <v>0</v>
      </c>
      <c r="O124" s="79">
        <v>74</v>
      </c>
      <c r="Q124" s="66" t="s">
        <v>427</v>
      </c>
      <c r="R124" s="66">
        <f t="shared" si="8"/>
        <v>1</v>
      </c>
    </row>
    <row r="125" spans="1:18">
      <c r="A125" s="163" t="str">
        <f>IF(B125&lt;16,0&amp;DEC2HEX(B125),DEC2HEX(B125))</f>
        <v>09</v>
      </c>
      <c r="B125" s="75">
        <v>9</v>
      </c>
      <c r="C125" s="201" t="s">
        <v>270</v>
      </c>
      <c r="D125" s="79" t="s">
        <v>423</v>
      </c>
      <c r="E125" s="79">
        <v>93</v>
      </c>
      <c r="F125" s="79">
        <v>51</v>
      </c>
      <c r="G125" s="79">
        <v>87</v>
      </c>
      <c r="H125" s="79">
        <v>100</v>
      </c>
      <c r="I125" s="79">
        <v>255</v>
      </c>
      <c r="J125" s="79" t="s">
        <v>428</v>
      </c>
      <c r="K125" s="79">
        <f t="shared" si="7"/>
        <v>2</v>
      </c>
      <c r="L125" s="79">
        <v>1000</v>
      </c>
      <c r="M125" s="79">
        <v>500</v>
      </c>
      <c r="N125" s="79">
        <v>400</v>
      </c>
      <c r="O125" s="79">
        <v>82</v>
      </c>
      <c r="Q125" s="66" t="s">
        <v>427</v>
      </c>
      <c r="R125" s="66">
        <f t="shared" si="8"/>
        <v>1</v>
      </c>
    </row>
    <row r="126" spans="1:18">
      <c r="A126" s="192" t="str">
        <f t="shared" ref="A126:A152" si="11">DEC2HEX(B126)</f>
        <v>83</v>
      </c>
      <c r="B126" s="75">
        <v>131</v>
      </c>
      <c r="C126" s="75" t="s">
        <v>271</v>
      </c>
      <c r="D126" s="79" t="s">
        <v>423</v>
      </c>
      <c r="E126" s="79">
        <v>80</v>
      </c>
      <c r="F126" s="79">
        <v>45</v>
      </c>
      <c r="G126" s="79">
        <v>73</v>
      </c>
      <c r="H126" s="79">
        <v>0</v>
      </c>
      <c r="I126" s="79">
        <v>99</v>
      </c>
      <c r="J126" s="79" t="s">
        <v>428</v>
      </c>
      <c r="K126" s="79">
        <f t="shared" si="7"/>
        <v>2</v>
      </c>
      <c r="L126" s="79">
        <v>0</v>
      </c>
      <c r="M126" s="79">
        <v>0</v>
      </c>
      <c r="N126" s="79">
        <v>0</v>
      </c>
      <c r="O126" s="79">
        <v>62</v>
      </c>
      <c r="Q126" s="66" t="s">
        <v>425</v>
      </c>
      <c r="R126" s="66">
        <f t="shared" si="8"/>
        <v>0</v>
      </c>
    </row>
    <row r="127" spans="1:18">
      <c r="A127" s="192" t="str">
        <f t="shared" si="11"/>
        <v>84</v>
      </c>
      <c r="B127" s="75">
        <v>132</v>
      </c>
      <c r="C127" s="75" t="s">
        <v>272</v>
      </c>
      <c r="D127" s="79" t="s">
        <v>423</v>
      </c>
      <c r="E127" s="79">
        <v>74</v>
      </c>
      <c r="F127" s="79">
        <v>47</v>
      </c>
      <c r="G127" s="79">
        <v>73</v>
      </c>
      <c r="H127" s="79">
        <v>0</v>
      </c>
      <c r="I127" s="79">
        <v>65</v>
      </c>
      <c r="J127" s="79" t="s">
        <v>428</v>
      </c>
      <c r="K127" s="79">
        <f t="shared" si="7"/>
        <v>2</v>
      </c>
      <c r="L127" s="79">
        <v>0</v>
      </c>
      <c r="M127" s="79">
        <v>0</v>
      </c>
      <c r="N127" s="79">
        <v>0</v>
      </c>
      <c r="O127" s="79">
        <v>55</v>
      </c>
      <c r="Q127" s="66" t="s">
        <v>425</v>
      </c>
      <c r="R127" s="66">
        <f t="shared" si="8"/>
        <v>0</v>
      </c>
    </row>
    <row r="128" spans="1:18">
      <c r="A128" s="192" t="str">
        <f t="shared" si="11"/>
        <v>85</v>
      </c>
      <c r="B128" s="75">
        <v>133</v>
      </c>
      <c r="C128" s="75" t="s">
        <v>273</v>
      </c>
      <c r="D128" s="79" t="s">
        <v>423</v>
      </c>
      <c r="E128" s="79">
        <v>81</v>
      </c>
      <c r="F128" s="79">
        <v>42</v>
      </c>
      <c r="G128" s="79">
        <v>71</v>
      </c>
      <c r="H128" s="79">
        <v>0</v>
      </c>
      <c r="I128" s="79">
        <v>99</v>
      </c>
      <c r="J128" s="79" t="s">
        <v>428</v>
      </c>
      <c r="K128" s="79">
        <f t="shared" si="7"/>
        <v>2</v>
      </c>
      <c r="L128" s="79">
        <v>0</v>
      </c>
      <c r="M128" s="79">
        <v>0</v>
      </c>
      <c r="N128" s="79">
        <v>0</v>
      </c>
      <c r="O128" s="79">
        <v>63</v>
      </c>
      <c r="Q128" s="66" t="s">
        <v>425</v>
      </c>
      <c r="R128" s="66">
        <f t="shared" si="8"/>
        <v>0</v>
      </c>
    </row>
    <row r="129" spans="1:18">
      <c r="A129" s="192" t="str">
        <f t="shared" si="11"/>
        <v>86</v>
      </c>
      <c r="B129" s="75">
        <v>134</v>
      </c>
      <c r="C129" s="75" t="s">
        <v>274</v>
      </c>
      <c r="D129" s="79" t="s">
        <v>423</v>
      </c>
      <c r="E129" s="79">
        <v>95</v>
      </c>
      <c r="F129" s="79">
        <v>52</v>
      </c>
      <c r="G129" s="79">
        <v>81</v>
      </c>
      <c r="H129" s="79">
        <v>0</v>
      </c>
      <c r="I129" s="79">
        <v>99</v>
      </c>
      <c r="J129" s="79" t="s">
        <v>428</v>
      </c>
      <c r="K129" s="79">
        <f t="shared" ref="K129:K192" si="12">IF(J129="平",0,IF(J129="水",1,2))</f>
        <v>2</v>
      </c>
      <c r="L129" s="79">
        <v>0</v>
      </c>
      <c r="M129" s="79">
        <v>0</v>
      </c>
      <c r="N129" s="79">
        <v>0</v>
      </c>
      <c r="O129" s="79">
        <v>77</v>
      </c>
      <c r="Q129" s="66" t="s">
        <v>427</v>
      </c>
      <c r="R129" s="66">
        <f t="shared" si="8"/>
        <v>1</v>
      </c>
    </row>
    <row r="130" spans="1:18">
      <c r="A130" s="192" t="str">
        <f t="shared" si="11"/>
        <v>87</v>
      </c>
      <c r="B130" s="75">
        <v>135</v>
      </c>
      <c r="C130" s="75" t="s">
        <v>275</v>
      </c>
      <c r="D130" s="79" t="s">
        <v>423</v>
      </c>
      <c r="E130" s="79">
        <v>75</v>
      </c>
      <c r="F130" s="79">
        <v>85</v>
      </c>
      <c r="G130" s="79">
        <v>73</v>
      </c>
      <c r="H130" s="79">
        <v>0</v>
      </c>
      <c r="I130" s="79">
        <v>86</v>
      </c>
      <c r="J130" s="79" t="s">
        <v>424</v>
      </c>
      <c r="K130" s="79">
        <f t="shared" si="12"/>
        <v>0</v>
      </c>
      <c r="L130" s="79">
        <v>0</v>
      </c>
      <c r="M130" s="79">
        <v>0</v>
      </c>
      <c r="N130" s="79">
        <v>0</v>
      </c>
      <c r="O130" s="79">
        <v>93</v>
      </c>
      <c r="Q130" s="66" t="s">
        <v>425</v>
      </c>
      <c r="R130" s="66">
        <f t="shared" ref="R130:R193" si="13">IF(Q130="是",1,0)</f>
        <v>0</v>
      </c>
    </row>
    <row r="131" spans="1:18">
      <c r="A131" s="192" t="str">
        <f t="shared" si="11"/>
        <v>88</v>
      </c>
      <c r="B131" s="75">
        <v>136</v>
      </c>
      <c r="C131" s="75" t="s">
        <v>276</v>
      </c>
      <c r="D131" s="79" t="s">
        <v>423</v>
      </c>
      <c r="E131" s="79">
        <v>80</v>
      </c>
      <c r="F131" s="79">
        <v>85</v>
      </c>
      <c r="G131" s="79">
        <v>67</v>
      </c>
      <c r="H131" s="79">
        <v>0</v>
      </c>
      <c r="I131" s="79">
        <v>96</v>
      </c>
      <c r="J131" s="79" t="s">
        <v>426</v>
      </c>
      <c r="K131" s="79">
        <f t="shared" si="12"/>
        <v>1</v>
      </c>
      <c r="L131" s="79">
        <v>0</v>
      </c>
      <c r="M131" s="79">
        <v>0</v>
      </c>
      <c r="N131" s="79">
        <v>0</v>
      </c>
      <c r="O131" s="79">
        <v>92</v>
      </c>
      <c r="Q131" s="66" t="s">
        <v>427</v>
      </c>
      <c r="R131" s="66">
        <f t="shared" si="13"/>
        <v>1</v>
      </c>
    </row>
    <row r="132" spans="1:18">
      <c r="A132" s="192" t="str">
        <f t="shared" si="11"/>
        <v>89</v>
      </c>
      <c r="B132" s="75">
        <v>137</v>
      </c>
      <c r="C132" s="200" t="s">
        <v>277</v>
      </c>
      <c r="D132" s="79" t="s">
        <v>423</v>
      </c>
      <c r="E132" s="79">
        <v>98</v>
      </c>
      <c r="F132" s="79">
        <v>16</v>
      </c>
      <c r="G132" s="79">
        <v>85</v>
      </c>
      <c r="H132" s="79">
        <v>100</v>
      </c>
      <c r="I132" s="79">
        <v>70</v>
      </c>
      <c r="J132" s="79" t="s">
        <v>428</v>
      </c>
      <c r="K132" s="79">
        <f t="shared" si="12"/>
        <v>2</v>
      </c>
      <c r="L132" s="79">
        <v>500</v>
      </c>
      <c r="M132" s="79">
        <v>200</v>
      </c>
      <c r="N132" s="79">
        <v>200</v>
      </c>
      <c r="O132" s="79">
        <v>56</v>
      </c>
      <c r="Q132" s="66" t="s">
        <v>427</v>
      </c>
      <c r="R132" s="66">
        <f t="shared" si="13"/>
        <v>1</v>
      </c>
    </row>
    <row r="133" spans="1:18">
      <c r="A133" s="192" t="str">
        <f t="shared" si="11"/>
        <v>8A</v>
      </c>
      <c r="B133" s="75">
        <v>138</v>
      </c>
      <c r="C133" s="200" t="s">
        <v>278</v>
      </c>
      <c r="D133" s="79" t="s">
        <v>423</v>
      </c>
      <c r="E133" s="79">
        <v>77</v>
      </c>
      <c r="F133" s="79">
        <v>51</v>
      </c>
      <c r="G133" s="79">
        <v>77</v>
      </c>
      <c r="H133" s="79">
        <v>100</v>
      </c>
      <c r="I133" s="79">
        <v>55</v>
      </c>
      <c r="J133" s="79" t="s">
        <v>428</v>
      </c>
      <c r="K133" s="79">
        <f t="shared" si="12"/>
        <v>2</v>
      </c>
      <c r="L133" s="79">
        <v>500</v>
      </c>
      <c r="M133" s="79">
        <v>200</v>
      </c>
      <c r="N133" s="79">
        <v>200</v>
      </c>
      <c r="O133" s="79">
        <v>45</v>
      </c>
      <c r="Q133" s="66" t="s">
        <v>425</v>
      </c>
      <c r="R133" s="66">
        <f t="shared" si="13"/>
        <v>0</v>
      </c>
    </row>
    <row r="134" spans="1:18">
      <c r="A134" s="192" t="str">
        <f t="shared" si="11"/>
        <v>8B</v>
      </c>
      <c r="B134" s="75">
        <v>139</v>
      </c>
      <c r="C134" s="75" t="s">
        <v>280</v>
      </c>
      <c r="D134" s="79" t="s">
        <v>423</v>
      </c>
      <c r="E134" s="79">
        <v>72</v>
      </c>
      <c r="F134" s="79">
        <v>45</v>
      </c>
      <c r="G134" s="79">
        <v>65</v>
      </c>
      <c r="H134" s="79">
        <v>0</v>
      </c>
      <c r="I134" s="79">
        <v>64</v>
      </c>
      <c r="J134" s="79" t="s">
        <v>424</v>
      </c>
      <c r="K134" s="79">
        <f t="shared" si="12"/>
        <v>0</v>
      </c>
      <c r="L134" s="79">
        <v>0</v>
      </c>
      <c r="M134" s="79">
        <v>0</v>
      </c>
      <c r="N134" s="79">
        <v>0</v>
      </c>
      <c r="O134" s="79">
        <v>33</v>
      </c>
      <c r="Q134" s="66" t="s">
        <v>425</v>
      </c>
      <c r="R134" s="66">
        <f t="shared" si="13"/>
        <v>0</v>
      </c>
    </row>
    <row r="135" spans="1:18">
      <c r="A135" s="192" t="str">
        <f t="shared" si="11"/>
        <v>8C</v>
      </c>
      <c r="B135" s="75">
        <v>140</v>
      </c>
      <c r="C135" s="75" t="s">
        <v>281</v>
      </c>
      <c r="D135" s="79" t="s">
        <v>423</v>
      </c>
      <c r="E135" s="79">
        <v>61</v>
      </c>
      <c r="F135" s="79">
        <v>73</v>
      </c>
      <c r="G135" s="79">
        <v>49</v>
      </c>
      <c r="H135" s="79">
        <v>0</v>
      </c>
      <c r="I135" s="79">
        <v>77</v>
      </c>
      <c r="J135" s="79" t="s">
        <v>424</v>
      </c>
      <c r="K135" s="79">
        <f t="shared" si="12"/>
        <v>0</v>
      </c>
      <c r="L135" s="79">
        <v>0</v>
      </c>
      <c r="M135" s="79">
        <v>0</v>
      </c>
      <c r="N135" s="79">
        <v>0</v>
      </c>
      <c r="O135" s="79">
        <v>84</v>
      </c>
      <c r="Q135" s="66" t="s">
        <v>425</v>
      </c>
      <c r="R135" s="66">
        <f t="shared" si="13"/>
        <v>0</v>
      </c>
    </row>
    <row r="136" spans="1:18">
      <c r="A136" s="192" t="str">
        <f t="shared" si="11"/>
        <v>8D</v>
      </c>
      <c r="B136" s="75">
        <v>141</v>
      </c>
      <c r="C136" s="91" t="s">
        <v>282</v>
      </c>
      <c r="D136" s="79" t="s">
        <v>423</v>
      </c>
      <c r="E136" s="79">
        <v>78</v>
      </c>
      <c r="F136" s="79">
        <v>83</v>
      </c>
      <c r="G136" s="79">
        <v>42</v>
      </c>
      <c r="H136" s="79">
        <v>100</v>
      </c>
      <c r="I136" s="79">
        <v>81</v>
      </c>
      <c r="J136" s="79" t="s">
        <v>424</v>
      </c>
      <c r="K136" s="79">
        <f t="shared" si="12"/>
        <v>0</v>
      </c>
      <c r="L136" s="79">
        <v>500</v>
      </c>
      <c r="M136" s="79">
        <v>200</v>
      </c>
      <c r="N136" s="79">
        <v>200</v>
      </c>
      <c r="O136" s="79">
        <v>63</v>
      </c>
      <c r="Q136" s="66" t="s">
        <v>425</v>
      </c>
      <c r="R136" s="66">
        <f t="shared" si="13"/>
        <v>0</v>
      </c>
    </row>
    <row r="137" spans="1:18">
      <c r="A137" s="192" t="str">
        <f t="shared" si="11"/>
        <v>8E</v>
      </c>
      <c r="B137" s="75">
        <v>142</v>
      </c>
      <c r="C137" s="91" t="s">
        <v>283</v>
      </c>
      <c r="D137" s="79" t="s">
        <v>423</v>
      </c>
      <c r="E137" s="79">
        <v>90</v>
      </c>
      <c r="F137" s="79">
        <v>37</v>
      </c>
      <c r="G137" s="79">
        <v>70</v>
      </c>
      <c r="H137" s="79">
        <v>100</v>
      </c>
      <c r="I137" s="79">
        <v>78</v>
      </c>
      <c r="J137" s="79" t="s">
        <v>428</v>
      </c>
      <c r="K137" s="79">
        <f t="shared" si="12"/>
        <v>2</v>
      </c>
      <c r="L137" s="79">
        <v>500</v>
      </c>
      <c r="M137" s="79">
        <v>200</v>
      </c>
      <c r="N137" s="79">
        <v>200</v>
      </c>
      <c r="O137" s="79">
        <v>62</v>
      </c>
      <c r="Q137" s="66" t="s">
        <v>425</v>
      </c>
      <c r="R137" s="66">
        <f t="shared" si="13"/>
        <v>0</v>
      </c>
    </row>
    <row r="138" spans="1:18">
      <c r="A138" s="192" t="str">
        <f t="shared" si="11"/>
        <v>8F</v>
      </c>
      <c r="B138" s="75">
        <v>143</v>
      </c>
      <c r="C138" s="75" t="s">
        <v>284</v>
      </c>
      <c r="D138" s="79" t="s">
        <v>423</v>
      </c>
      <c r="E138" s="79">
        <v>84</v>
      </c>
      <c r="F138" s="79">
        <v>41</v>
      </c>
      <c r="G138" s="79">
        <v>85</v>
      </c>
      <c r="H138" s="79">
        <v>0</v>
      </c>
      <c r="I138" s="79">
        <v>80</v>
      </c>
      <c r="J138" s="79" t="s">
        <v>428</v>
      </c>
      <c r="K138" s="79">
        <f t="shared" si="12"/>
        <v>2</v>
      </c>
      <c r="L138" s="79">
        <v>0</v>
      </c>
      <c r="M138" s="79">
        <v>0</v>
      </c>
      <c r="N138" s="79">
        <v>0</v>
      </c>
      <c r="O138" s="79">
        <v>50</v>
      </c>
      <c r="Q138" s="66" t="s">
        <v>427</v>
      </c>
      <c r="R138" s="66">
        <f t="shared" si="13"/>
        <v>1</v>
      </c>
    </row>
    <row r="139" spans="1:18">
      <c r="A139" s="192" t="str">
        <f t="shared" si="11"/>
        <v>90</v>
      </c>
      <c r="B139" s="75">
        <v>144</v>
      </c>
      <c r="C139" s="200" t="s">
        <v>285</v>
      </c>
      <c r="D139" s="79" t="s">
        <v>423</v>
      </c>
      <c r="E139" s="79">
        <v>98</v>
      </c>
      <c r="F139" s="79">
        <v>18</v>
      </c>
      <c r="G139" s="79">
        <v>90</v>
      </c>
      <c r="H139" s="79">
        <v>200</v>
      </c>
      <c r="I139" s="79">
        <v>88</v>
      </c>
      <c r="J139" s="79" t="s">
        <v>428</v>
      </c>
      <c r="K139" s="79">
        <f t="shared" si="12"/>
        <v>2</v>
      </c>
      <c r="L139" s="79">
        <v>500</v>
      </c>
      <c r="M139" s="79">
        <v>100</v>
      </c>
      <c r="N139" s="79">
        <v>200</v>
      </c>
      <c r="O139" s="79">
        <v>58</v>
      </c>
      <c r="Q139" s="66" t="s">
        <v>427</v>
      </c>
      <c r="R139" s="66">
        <f t="shared" si="13"/>
        <v>1</v>
      </c>
    </row>
    <row r="140" spans="1:18">
      <c r="A140" s="192" t="str">
        <f t="shared" si="11"/>
        <v>91</v>
      </c>
      <c r="B140" s="75">
        <v>145</v>
      </c>
      <c r="C140" s="75" t="s">
        <v>286</v>
      </c>
      <c r="D140" s="79" t="s">
        <v>423</v>
      </c>
      <c r="E140" s="79">
        <v>96</v>
      </c>
      <c r="F140" s="79">
        <v>59</v>
      </c>
      <c r="G140" s="79">
        <v>86</v>
      </c>
      <c r="H140" s="79">
        <v>0</v>
      </c>
      <c r="I140" s="79">
        <v>96</v>
      </c>
      <c r="J140" s="79" t="s">
        <v>426</v>
      </c>
      <c r="K140" s="79">
        <f t="shared" si="12"/>
        <v>1</v>
      </c>
      <c r="L140" s="79">
        <v>0</v>
      </c>
      <c r="M140" s="79">
        <v>0</v>
      </c>
      <c r="N140" s="79">
        <v>0</v>
      </c>
      <c r="O140" s="79">
        <v>14</v>
      </c>
      <c r="Q140" s="66" t="s">
        <v>427</v>
      </c>
      <c r="R140" s="66">
        <f t="shared" si="13"/>
        <v>1</v>
      </c>
    </row>
    <row r="141" spans="1:18">
      <c r="A141" s="192" t="str">
        <f t="shared" si="11"/>
        <v>92</v>
      </c>
      <c r="B141" s="75">
        <v>146</v>
      </c>
      <c r="C141" s="75" t="s">
        <v>287</v>
      </c>
      <c r="D141" s="79" t="s">
        <v>423</v>
      </c>
      <c r="E141" s="79">
        <v>97</v>
      </c>
      <c r="F141" s="79">
        <v>55</v>
      </c>
      <c r="G141" s="79">
        <v>93</v>
      </c>
      <c r="H141" s="79">
        <v>0</v>
      </c>
      <c r="I141" s="79">
        <v>85</v>
      </c>
      <c r="J141" s="79" t="s">
        <v>428</v>
      </c>
      <c r="K141" s="79">
        <f t="shared" si="12"/>
        <v>2</v>
      </c>
      <c r="L141" s="79">
        <v>0</v>
      </c>
      <c r="M141" s="79">
        <v>0</v>
      </c>
      <c r="N141" s="79">
        <v>0</v>
      </c>
      <c r="O141" s="79">
        <v>83</v>
      </c>
      <c r="Q141" s="66" t="s">
        <v>427</v>
      </c>
      <c r="R141" s="66">
        <f t="shared" si="13"/>
        <v>1</v>
      </c>
    </row>
    <row r="142" spans="1:18">
      <c r="A142" s="192" t="str">
        <f t="shared" si="11"/>
        <v>93</v>
      </c>
      <c r="B142" s="75">
        <v>147</v>
      </c>
      <c r="C142" s="75" t="s">
        <v>288</v>
      </c>
      <c r="D142" s="79" t="s">
        <v>423</v>
      </c>
      <c r="E142" s="79">
        <v>71</v>
      </c>
      <c r="F142" s="79">
        <v>98</v>
      </c>
      <c r="G142" s="79">
        <v>55</v>
      </c>
      <c r="H142" s="79">
        <v>0</v>
      </c>
      <c r="I142" s="79">
        <v>40</v>
      </c>
      <c r="J142" s="79" t="s">
        <v>424</v>
      </c>
      <c r="K142" s="79">
        <f t="shared" si="12"/>
        <v>0</v>
      </c>
      <c r="L142" s="79">
        <v>0</v>
      </c>
      <c r="M142" s="79">
        <v>0</v>
      </c>
      <c r="N142" s="79">
        <v>0</v>
      </c>
      <c r="O142" s="79">
        <v>80</v>
      </c>
      <c r="Q142" s="66" t="s">
        <v>427</v>
      </c>
      <c r="R142" s="66">
        <f t="shared" si="13"/>
        <v>1</v>
      </c>
    </row>
    <row r="143" spans="1:18">
      <c r="A143" s="192" t="str">
        <f t="shared" si="11"/>
        <v>94</v>
      </c>
      <c r="B143" s="75">
        <v>148</v>
      </c>
      <c r="C143" s="75" t="s">
        <v>289</v>
      </c>
      <c r="D143" s="79" t="s">
        <v>423</v>
      </c>
      <c r="E143" s="79">
        <v>76</v>
      </c>
      <c r="F143" s="79">
        <v>73</v>
      </c>
      <c r="G143" s="79">
        <v>69</v>
      </c>
      <c r="H143" s="79">
        <v>0</v>
      </c>
      <c r="I143" s="79">
        <v>72</v>
      </c>
      <c r="J143" s="79" t="s">
        <v>428</v>
      </c>
      <c r="K143" s="79">
        <f t="shared" si="12"/>
        <v>2</v>
      </c>
      <c r="L143" s="79">
        <v>0</v>
      </c>
      <c r="M143" s="79">
        <v>0</v>
      </c>
      <c r="N143" s="79">
        <v>0</v>
      </c>
      <c r="O143" s="79">
        <v>73</v>
      </c>
      <c r="Q143" s="66" t="s">
        <v>425</v>
      </c>
      <c r="R143" s="66">
        <f t="shared" si="13"/>
        <v>0</v>
      </c>
    </row>
    <row r="144" spans="1:18">
      <c r="A144" s="192" t="str">
        <f t="shared" si="11"/>
        <v>95</v>
      </c>
      <c r="B144" s="75">
        <v>149</v>
      </c>
      <c r="C144" s="92" t="s">
        <v>290</v>
      </c>
      <c r="D144" s="79" t="s">
        <v>423</v>
      </c>
      <c r="E144" s="79">
        <v>73</v>
      </c>
      <c r="F144" s="79">
        <v>60</v>
      </c>
      <c r="G144" s="79">
        <v>68</v>
      </c>
      <c r="H144" s="79">
        <v>100</v>
      </c>
      <c r="I144" s="79">
        <v>22</v>
      </c>
      <c r="J144" s="79" t="s">
        <v>424</v>
      </c>
      <c r="K144" s="79">
        <f t="shared" si="12"/>
        <v>0</v>
      </c>
      <c r="L144" s="79">
        <v>1000</v>
      </c>
      <c r="M144" s="79">
        <v>500</v>
      </c>
      <c r="N144" s="79">
        <v>400</v>
      </c>
      <c r="O144" s="79">
        <v>81</v>
      </c>
      <c r="Q144" s="66" t="s">
        <v>425</v>
      </c>
      <c r="R144" s="66">
        <f t="shared" si="13"/>
        <v>0</v>
      </c>
    </row>
    <row r="145" spans="1:18">
      <c r="A145" s="192" t="str">
        <f t="shared" si="11"/>
        <v>96</v>
      </c>
      <c r="B145" s="75">
        <v>150</v>
      </c>
      <c r="C145" s="200" t="s">
        <v>291</v>
      </c>
      <c r="D145" s="79" t="s">
        <v>423</v>
      </c>
      <c r="E145" s="79">
        <v>87</v>
      </c>
      <c r="F145" s="79">
        <v>68</v>
      </c>
      <c r="G145" s="79">
        <v>79</v>
      </c>
      <c r="H145" s="79">
        <v>200</v>
      </c>
      <c r="I145" s="79">
        <v>65</v>
      </c>
      <c r="J145" s="79" t="s">
        <v>426</v>
      </c>
      <c r="K145" s="79">
        <f t="shared" si="12"/>
        <v>1</v>
      </c>
      <c r="L145" s="79">
        <v>500</v>
      </c>
      <c r="M145" s="79">
        <v>100</v>
      </c>
      <c r="N145" s="79">
        <v>200</v>
      </c>
      <c r="O145" s="79">
        <v>77</v>
      </c>
      <c r="Q145" s="66" t="s">
        <v>425</v>
      </c>
      <c r="R145" s="66">
        <f t="shared" si="13"/>
        <v>0</v>
      </c>
    </row>
    <row r="146" spans="1:18">
      <c r="A146" s="192" t="str">
        <f t="shared" si="11"/>
        <v>97</v>
      </c>
      <c r="B146" s="75">
        <v>151</v>
      </c>
      <c r="C146" s="200" t="s">
        <v>293</v>
      </c>
      <c r="D146" s="79" t="s">
        <v>423</v>
      </c>
      <c r="E146" s="79">
        <v>71</v>
      </c>
      <c r="F146" s="79">
        <v>89</v>
      </c>
      <c r="G146" s="79">
        <v>67</v>
      </c>
      <c r="H146" s="79">
        <v>200</v>
      </c>
      <c r="I146" s="79">
        <v>98</v>
      </c>
      <c r="J146" s="79" t="s">
        <v>424</v>
      </c>
      <c r="K146" s="79">
        <f t="shared" si="12"/>
        <v>0</v>
      </c>
      <c r="L146" s="79">
        <v>500</v>
      </c>
      <c r="M146" s="79">
        <v>100</v>
      </c>
      <c r="N146" s="79">
        <v>200</v>
      </c>
      <c r="O146" s="79">
        <v>91</v>
      </c>
      <c r="Q146" s="66" t="s">
        <v>427</v>
      </c>
      <c r="R146" s="66">
        <f t="shared" si="13"/>
        <v>1</v>
      </c>
    </row>
    <row r="147" spans="1:18">
      <c r="A147" s="192" t="str">
        <f t="shared" si="11"/>
        <v>98</v>
      </c>
      <c r="B147" s="75">
        <v>152</v>
      </c>
      <c r="C147" s="75" t="s">
        <v>294</v>
      </c>
      <c r="D147" s="79" t="s">
        <v>423</v>
      </c>
      <c r="E147" s="79">
        <v>90</v>
      </c>
      <c r="F147" s="79">
        <v>76</v>
      </c>
      <c r="G147" s="79">
        <v>82</v>
      </c>
      <c r="H147" s="79">
        <v>0</v>
      </c>
      <c r="I147" s="79">
        <v>97</v>
      </c>
      <c r="J147" s="79" t="s">
        <v>424</v>
      </c>
      <c r="K147" s="79">
        <f t="shared" si="12"/>
        <v>0</v>
      </c>
      <c r="L147" s="79">
        <v>0</v>
      </c>
      <c r="M147" s="79">
        <v>0</v>
      </c>
      <c r="N147" s="79">
        <v>0</v>
      </c>
      <c r="O147" s="79">
        <v>91</v>
      </c>
      <c r="Q147" s="66" t="s">
        <v>427</v>
      </c>
      <c r="R147" s="66">
        <f t="shared" si="13"/>
        <v>1</v>
      </c>
    </row>
    <row r="148" spans="1:18">
      <c r="A148" s="192" t="str">
        <f t="shared" si="11"/>
        <v>99</v>
      </c>
      <c r="B148" s="75">
        <v>153</v>
      </c>
      <c r="C148" s="75" t="s">
        <v>295</v>
      </c>
      <c r="D148" s="79" t="s">
        <v>423</v>
      </c>
      <c r="E148" s="79">
        <v>75</v>
      </c>
      <c r="F148" s="79">
        <v>98</v>
      </c>
      <c r="G148" s="79">
        <v>68</v>
      </c>
      <c r="H148" s="79">
        <v>0</v>
      </c>
      <c r="I148" s="79">
        <v>97</v>
      </c>
      <c r="J148" s="79" t="s">
        <v>424</v>
      </c>
      <c r="K148" s="79">
        <f t="shared" si="12"/>
        <v>0</v>
      </c>
      <c r="L148" s="79">
        <v>0</v>
      </c>
      <c r="M148" s="79">
        <v>0</v>
      </c>
      <c r="N148" s="79">
        <v>0</v>
      </c>
      <c r="O148" s="79">
        <v>95</v>
      </c>
      <c r="Q148" s="66" t="s">
        <v>427</v>
      </c>
      <c r="R148" s="66">
        <f t="shared" si="13"/>
        <v>1</v>
      </c>
    </row>
    <row r="149" spans="1:18">
      <c r="A149" s="192" t="str">
        <f t="shared" si="11"/>
        <v>9A</v>
      </c>
      <c r="B149" s="75">
        <v>154</v>
      </c>
      <c r="C149" s="75" t="s">
        <v>297</v>
      </c>
      <c r="D149" s="79" t="s">
        <v>423</v>
      </c>
      <c r="E149" s="79">
        <v>77</v>
      </c>
      <c r="F149" s="79">
        <v>91</v>
      </c>
      <c r="G149" s="79">
        <v>69</v>
      </c>
      <c r="H149" s="79">
        <v>0</v>
      </c>
      <c r="I149" s="79">
        <v>97</v>
      </c>
      <c r="J149" s="79" t="s">
        <v>428</v>
      </c>
      <c r="K149" s="79">
        <f t="shared" si="12"/>
        <v>2</v>
      </c>
      <c r="L149" s="79">
        <v>0</v>
      </c>
      <c r="M149" s="79">
        <v>0</v>
      </c>
      <c r="N149" s="79">
        <v>0</v>
      </c>
      <c r="O149" s="79">
        <v>90</v>
      </c>
      <c r="Q149" s="66" t="s">
        <v>427</v>
      </c>
      <c r="R149" s="66">
        <f t="shared" si="13"/>
        <v>1</v>
      </c>
    </row>
    <row r="150" spans="1:18">
      <c r="A150" s="192" t="str">
        <f t="shared" si="11"/>
        <v>9B</v>
      </c>
      <c r="B150" s="75">
        <v>155</v>
      </c>
      <c r="C150" s="75" t="s">
        <v>298</v>
      </c>
      <c r="D150" s="79" t="s">
        <v>423</v>
      </c>
      <c r="E150" s="79">
        <v>70</v>
      </c>
      <c r="F150" s="79">
        <v>42</v>
      </c>
      <c r="G150" s="79">
        <v>78</v>
      </c>
      <c r="H150" s="79">
        <v>0</v>
      </c>
      <c r="I150" s="79">
        <v>76</v>
      </c>
      <c r="J150" s="79" t="s">
        <v>426</v>
      </c>
      <c r="K150" s="79">
        <f t="shared" si="12"/>
        <v>1</v>
      </c>
      <c r="L150" s="79">
        <v>0</v>
      </c>
      <c r="M150" s="79">
        <v>0</v>
      </c>
      <c r="N150" s="79">
        <v>0</v>
      </c>
      <c r="O150" s="79">
        <v>64</v>
      </c>
      <c r="Q150" s="66" t="s">
        <v>425</v>
      </c>
      <c r="R150" s="66">
        <f t="shared" si="13"/>
        <v>0</v>
      </c>
    </row>
    <row r="151" spans="1:18">
      <c r="A151" s="192" t="str">
        <f t="shared" si="11"/>
        <v>9C</v>
      </c>
      <c r="B151" s="75">
        <v>156</v>
      </c>
      <c r="C151" s="75" t="s">
        <v>299</v>
      </c>
      <c r="D151" s="79" t="s">
        <v>423</v>
      </c>
      <c r="E151" s="79">
        <v>80</v>
      </c>
      <c r="F151" s="79">
        <v>48</v>
      </c>
      <c r="G151" s="79">
        <v>60</v>
      </c>
      <c r="H151" s="79">
        <v>0</v>
      </c>
      <c r="I151" s="79">
        <v>56</v>
      </c>
      <c r="J151" s="79" t="s">
        <v>424</v>
      </c>
      <c r="K151" s="79">
        <f t="shared" si="12"/>
        <v>0</v>
      </c>
      <c r="L151" s="79">
        <v>0</v>
      </c>
      <c r="M151" s="79">
        <v>0</v>
      </c>
      <c r="N151" s="79">
        <v>0</v>
      </c>
      <c r="O151" s="79">
        <v>52</v>
      </c>
      <c r="Q151" s="66" t="s">
        <v>425</v>
      </c>
      <c r="R151" s="66">
        <f t="shared" si="13"/>
        <v>0</v>
      </c>
    </row>
    <row r="152" spans="1:18">
      <c r="A152" s="192" t="str">
        <f t="shared" si="11"/>
        <v>9D</v>
      </c>
      <c r="B152" s="75">
        <v>157</v>
      </c>
      <c r="C152" s="204" t="s">
        <v>301</v>
      </c>
      <c r="D152" s="79" t="s">
        <v>423</v>
      </c>
      <c r="E152" s="79">
        <v>98</v>
      </c>
      <c r="F152" s="79">
        <v>65</v>
      </c>
      <c r="G152" s="79">
        <v>95</v>
      </c>
      <c r="H152" s="79">
        <v>200</v>
      </c>
      <c r="I152" s="79">
        <v>98</v>
      </c>
      <c r="J152" s="79" t="s">
        <v>426</v>
      </c>
      <c r="K152" s="79">
        <f t="shared" si="12"/>
        <v>1</v>
      </c>
      <c r="L152" s="79">
        <v>500</v>
      </c>
      <c r="M152" s="79">
        <v>100</v>
      </c>
      <c r="N152" s="79">
        <v>200</v>
      </c>
      <c r="O152" s="79">
        <v>82</v>
      </c>
      <c r="Q152" s="66" t="s">
        <v>427</v>
      </c>
      <c r="R152" s="66">
        <f t="shared" si="13"/>
        <v>1</v>
      </c>
    </row>
    <row r="153" spans="1:18">
      <c r="A153" s="163" t="str">
        <f>IF(B153&lt;16,0&amp;DEC2HEX(B153),DEC2HEX(B153))</f>
        <v>0A</v>
      </c>
      <c r="B153" s="75">
        <v>10</v>
      </c>
      <c r="C153" s="201" t="s">
        <v>302</v>
      </c>
      <c r="D153" s="79" t="s">
        <v>423</v>
      </c>
      <c r="E153" s="79">
        <v>95</v>
      </c>
      <c r="F153" s="79">
        <v>59</v>
      </c>
      <c r="G153" s="79">
        <v>93</v>
      </c>
      <c r="H153" s="79">
        <v>100</v>
      </c>
      <c r="I153" s="79">
        <v>255</v>
      </c>
      <c r="J153" s="79" t="s">
        <v>426</v>
      </c>
      <c r="K153" s="79">
        <f t="shared" si="12"/>
        <v>1</v>
      </c>
      <c r="L153" s="79">
        <v>1000</v>
      </c>
      <c r="M153" s="79">
        <v>500</v>
      </c>
      <c r="N153" s="79">
        <v>400</v>
      </c>
      <c r="O153" s="79">
        <v>86</v>
      </c>
      <c r="Q153" s="66" t="s">
        <v>427</v>
      </c>
      <c r="R153" s="66">
        <f t="shared" si="13"/>
        <v>1</v>
      </c>
    </row>
    <row r="154" spans="1:18">
      <c r="A154" s="192" t="str">
        <f>DEC2HEX(B154)</f>
        <v>9E</v>
      </c>
      <c r="B154" s="75">
        <v>158</v>
      </c>
      <c r="C154" s="75" t="s">
        <v>303</v>
      </c>
      <c r="D154" s="79" t="s">
        <v>423</v>
      </c>
      <c r="E154" s="79">
        <v>88</v>
      </c>
      <c r="F154" s="79">
        <v>78</v>
      </c>
      <c r="G154" s="79">
        <v>83</v>
      </c>
      <c r="H154" s="79">
        <v>0</v>
      </c>
      <c r="I154" s="79">
        <v>76</v>
      </c>
      <c r="J154" s="79" t="s">
        <v>428</v>
      </c>
      <c r="K154" s="79">
        <f t="shared" si="12"/>
        <v>2</v>
      </c>
      <c r="L154" s="79">
        <v>0</v>
      </c>
      <c r="M154" s="79">
        <v>0</v>
      </c>
      <c r="N154" s="79">
        <v>0</v>
      </c>
      <c r="O154" s="79">
        <v>81</v>
      </c>
      <c r="Q154" s="66" t="s">
        <v>427</v>
      </c>
      <c r="R154" s="66">
        <f t="shared" si="13"/>
        <v>1</v>
      </c>
    </row>
    <row r="155" spans="1:18">
      <c r="A155" s="192" t="str">
        <f>DEC2HEX(B155)</f>
        <v>9F</v>
      </c>
      <c r="B155" s="75">
        <v>159</v>
      </c>
      <c r="C155" s="75" t="s">
        <v>304</v>
      </c>
      <c r="D155" s="79" t="s">
        <v>423</v>
      </c>
      <c r="E155" s="79">
        <v>51</v>
      </c>
      <c r="F155" s="79">
        <v>80</v>
      </c>
      <c r="G155" s="79">
        <v>45</v>
      </c>
      <c r="H155" s="79">
        <v>0</v>
      </c>
      <c r="I155" s="79">
        <v>71</v>
      </c>
      <c r="J155" s="79" t="s">
        <v>424</v>
      </c>
      <c r="K155" s="79">
        <f t="shared" si="12"/>
        <v>0</v>
      </c>
      <c r="L155" s="79">
        <v>0</v>
      </c>
      <c r="M155" s="79">
        <v>0</v>
      </c>
      <c r="N155" s="79">
        <v>0</v>
      </c>
      <c r="O155" s="79">
        <v>93</v>
      </c>
      <c r="Q155" s="66" t="s">
        <v>425</v>
      </c>
      <c r="R155" s="66">
        <f t="shared" si="13"/>
        <v>0</v>
      </c>
    </row>
    <row r="156" spans="1:18">
      <c r="A156" s="192" t="str">
        <f>DEC2HEX(B156)</f>
        <v>A0</v>
      </c>
      <c r="B156" s="75">
        <v>160</v>
      </c>
      <c r="C156" s="75" t="s">
        <v>306</v>
      </c>
      <c r="D156" s="79" t="s">
        <v>423</v>
      </c>
      <c r="E156" s="79">
        <v>90</v>
      </c>
      <c r="F156" s="79">
        <v>88</v>
      </c>
      <c r="G156" s="79">
        <v>63</v>
      </c>
      <c r="H156" s="79">
        <v>0</v>
      </c>
      <c r="I156" s="79">
        <v>99</v>
      </c>
      <c r="J156" s="79" t="s">
        <v>426</v>
      </c>
      <c r="K156" s="79">
        <f t="shared" si="12"/>
        <v>1</v>
      </c>
      <c r="L156" s="79">
        <v>0</v>
      </c>
      <c r="M156" s="79">
        <v>0</v>
      </c>
      <c r="N156" s="79">
        <v>0</v>
      </c>
      <c r="O156" s="79">
        <v>95</v>
      </c>
      <c r="Q156" s="66" t="s">
        <v>427</v>
      </c>
      <c r="R156" s="66">
        <f t="shared" si="13"/>
        <v>1</v>
      </c>
    </row>
    <row r="157" spans="1:18">
      <c r="A157" s="192" t="str">
        <f>DEC2HEX(B157)</f>
        <v>A1</v>
      </c>
      <c r="B157" s="75">
        <v>161</v>
      </c>
      <c r="C157" s="75" t="s">
        <v>307</v>
      </c>
      <c r="D157" s="79" t="s">
        <v>423</v>
      </c>
      <c r="E157" s="79">
        <v>81</v>
      </c>
      <c r="F157" s="79">
        <v>55</v>
      </c>
      <c r="G157" s="79">
        <v>77</v>
      </c>
      <c r="H157" s="79">
        <v>0</v>
      </c>
      <c r="I157" s="79">
        <v>90</v>
      </c>
      <c r="J157" s="79" t="s">
        <v>426</v>
      </c>
      <c r="K157" s="79">
        <f t="shared" si="12"/>
        <v>1</v>
      </c>
      <c r="L157" s="79">
        <v>0</v>
      </c>
      <c r="M157" s="79">
        <v>0</v>
      </c>
      <c r="N157" s="79">
        <v>0</v>
      </c>
      <c r="O157" s="79">
        <v>86</v>
      </c>
      <c r="Q157" s="66" t="s">
        <v>427</v>
      </c>
      <c r="R157" s="66">
        <f t="shared" si="13"/>
        <v>1</v>
      </c>
    </row>
    <row r="158" spans="1:18">
      <c r="A158" s="192" t="str">
        <f>DEC2HEX(B158)</f>
        <v>A2</v>
      </c>
      <c r="B158" s="75">
        <v>162</v>
      </c>
      <c r="C158" s="75" t="s">
        <v>308</v>
      </c>
      <c r="D158" s="79" t="s">
        <v>423</v>
      </c>
      <c r="E158" s="79">
        <v>97</v>
      </c>
      <c r="F158" s="79">
        <v>56</v>
      </c>
      <c r="G158" s="79">
        <v>95</v>
      </c>
      <c r="H158" s="79">
        <v>0</v>
      </c>
      <c r="I158" s="79">
        <v>40</v>
      </c>
      <c r="J158" s="79" t="s">
        <v>426</v>
      </c>
      <c r="K158" s="79">
        <f t="shared" si="12"/>
        <v>1</v>
      </c>
      <c r="L158" s="79">
        <v>0</v>
      </c>
      <c r="M158" s="79">
        <v>0</v>
      </c>
      <c r="N158" s="79">
        <v>0</v>
      </c>
      <c r="O158" s="79">
        <v>86</v>
      </c>
      <c r="Q158" s="66" t="s">
        <v>427</v>
      </c>
      <c r="R158" s="66">
        <f t="shared" si="13"/>
        <v>1</v>
      </c>
    </row>
    <row r="159" spans="1:18">
      <c r="A159" s="163" t="str">
        <f>IF(B159&lt;16,0&amp;DEC2HEX(B159),DEC2HEX(B159))</f>
        <v>0B</v>
      </c>
      <c r="B159" s="75">
        <v>11</v>
      </c>
      <c r="C159" s="201" t="s">
        <v>310</v>
      </c>
      <c r="D159" s="79" t="s">
        <v>423</v>
      </c>
      <c r="E159" s="79">
        <v>80</v>
      </c>
      <c r="F159" s="79">
        <v>78</v>
      </c>
      <c r="G159" s="79">
        <v>52</v>
      </c>
      <c r="H159" s="79">
        <v>100</v>
      </c>
      <c r="I159" s="79">
        <v>255</v>
      </c>
      <c r="J159" s="79" t="s">
        <v>424</v>
      </c>
      <c r="K159" s="79">
        <f t="shared" si="12"/>
        <v>0</v>
      </c>
      <c r="L159" s="79">
        <v>1000</v>
      </c>
      <c r="M159" s="79">
        <v>500</v>
      </c>
      <c r="N159" s="79">
        <v>400</v>
      </c>
      <c r="O159" s="79">
        <v>90</v>
      </c>
      <c r="Q159" s="66" t="s">
        <v>427</v>
      </c>
      <c r="R159" s="66">
        <f t="shared" si="13"/>
        <v>1</v>
      </c>
    </row>
    <row r="160" spans="1:18">
      <c r="A160" s="192" t="str">
        <f>DEC2HEX(B160)</f>
        <v>A3</v>
      </c>
      <c r="B160" s="75">
        <v>163</v>
      </c>
      <c r="C160" s="200" t="s">
        <v>311</v>
      </c>
      <c r="D160" s="79" t="s">
        <v>423</v>
      </c>
      <c r="E160" s="79">
        <v>58</v>
      </c>
      <c r="F160" s="79">
        <v>95</v>
      </c>
      <c r="G160" s="79">
        <v>43</v>
      </c>
      <c r="H160" s="79">
        <v>200</v>
      </c>
      <c r="I160" s="79">
        <v>98</v>
      </c>
      <c r="J160" s="79" t="s">
        <v>424</v>
      </c>
      <c r="K160" s="79">
        <f t="shared" si="12"/>
        <v>0</v>
      </c>
      <c r="L160" s="79">
        <v>500</v>
      </c>
      <c r="M160" s="79">
        <v>100</v>
      </c>
      <c r="N160" s="79">
        <v>200</v>
      </c>
      <c r="O160" s="79">
        <v>87</v>
      </c>
      <c r="Q160" s="66" t="s">
        <v>427</v>
      </c>
      <c r="R160" s="66">
        <f t="shared" si="13"/>
        <v>1</v>
      </c>
    </row>
    <row r="161" spans="1:18">
      <c r="A161" s="192" t="str">
        <f>DEC2HEX(B161)</f>
        <v>A4</v>
      </c>
      <c r="B161" s="75">
        <v>164</v>
      </c>
      <c r="C161" s="75" t="s">
        <v>312</v>
      </c>
      <c r="D161" s="79" t="s">
        <v>423</v>
      </c>
      <c r="E161" s="79">
        <v>86</v>
      </c>
      <c r="F161" s="79">
        <v>49</v>
      </c>
      <c r="G161" s="79">
        <v>82</v>
      </c>
      <c r="H161" s="79">
        <v>0</v>
      </c>
      <c r="I161" s="79">
        <v>80</v>
      </c>
      <c r="J161" s="79" t="s">
        <v>428</v>
      </c>
      <c r="K161" s="79">
        <f t="shared" si="12"/>
        <v>2</v>
      </c>
      <c r="L161" s="79">
        <v>0</v>
      </c>
      <c r="M161" s="79">
        <v>0</v>
      </c>
      <c r="N161" s="79">
        <v>0</v>
      </c>
      <c r="O161" s="79">
        <v>49</v>
      </c>
      <c r="Q161" s="66" t="s">
        <v>427</v>
      </c>
      <c r="R161" s="66">
        <f t="shared" si="13"/>
        <v>1</v>
      </c>
    </row>
    <row r="162" spans="1:18">
      <c r="A162" s="192" t="str">
        <f>DEC2HEX(B162)</f>
        <v>A5</v>
      </c>
      <c r="B162" s="75">
        <v>165</v>
      </c>
      <c r="C162" s="75" t="s">
        <v>313</v>
      </c>
      <c r="D162" s="79" t="s">
        <v>423</v>
      </c>
      <c r="E162" s="79">
        <v>86</v>
      </c>
      <c r="F162" s="79">
        <v>88</v>
      </c>
      <c r="G162" s="79">
        <v>77</v>
      </c>
      <c r="H162" s="79">
        <v>0</v>
      </c>
      <c r="I162" s="79">
        <v>78</v>
      </c>
      <c r="J162" s="79" t="s">
        <v>428</v>
      </c>
      <c r="K162" s="79">
        <f t="shared" si="12"/>
        <v>2</v>
      </c>
      <c r="L162" s="79">
        <v>0</v>
      </c>
      <c r="M162" s="79">
        <v>0</v>
      </c>
      <c r="N162" s="79">
        <v>0</v>
      </c>
      <c r="O162" s="79">
        <v>85</v>
      </c>
      <c r="Q162" s="66" t="s">
        <v>427</v>
      </c>
      <c r="R162" s="66">
        <f t="shared" si="13"/>
        <v>1</v>
      </c>
    </row>
    <row r="163" spans="1:18">
      <c r="A163" s="192" t="str">
        <f>DEC2HEX(B163)</f>
        <v>A6</v>
      </c>
      <c r="B163" s="75">
        <v>166</v>
      </c>
      <c r="C163" s="75" t="s">
        <v>315</v>
      </c>
      <c r="D163" s="79" t="s">
        <v>423</v>
      </c>
      <c r="E163" s="79">
        <v>54</v>
      </c>
      <c r="F163" s="79">
        <v>77</v>
      </c>
      <c r="G163" s="79">
        <v>41</v>
      </c>
      <c r="H163" s="79">
        <v>0</v>
      </c>
      <c r="I163" s="79">
        <v>87</v>
      </c>
      <c r="J163" s="79" t="s">
        <v>424</v>
      </c>
      <c r="K163" s="79">
        <f t="shared" si="12"/>
        <v>0</v>
      </c>
      <c r="L163" s="79">
        <v>0</v>
      </c>
      <c r="M163" s="79">
        <v>0</v>
      </c>
      <c r="N163" s="79">
        <v>0</v>
      </c>
      <c r="O163" s="79">
        <v>91</v>
      </c>
      <c r="Q163" s="66" t="s">
        <v>425</v>
      </c>
      <c r="R163" s="66">
        <f t="shared" si="13"/>
        <v>0</v>
      </c>
    </row>
    <row r="164" spans="1:18">
      <c r="A164" s="163" t="str">
        <f>IF(B164&lt;16,0&amp;DEC2HEX(B164),DEC2HEX(B164))</f>
        <v>0C</v>
      </c>
      <c r="B164" s="75">
        <v>12</v>
      </c>
      <c r="C164" s="205" t="s">
        <v>316</v>
      </c>
      <c r="D164" s="79" t="s">
        <v>423</v>
      </c>
      <c r="E164" s="79">
        <v>79</v>
      </c>
      <c r="F164" s="79">
        <v>56</v>
      </c>
      <c r="G164" s="79">
        <v>66</v>
      </c>
      <c r="H164" s="79">
        <v>100</v>
      </c>
      <c r="I164" s="79">
        <v>255</v>
      </c>
      <c r="J164" s="79" t="s">
        <v>428</v>
      </c>
      <c r="K164" s="79">
        <f t="shared" si="12"/>
        <v>2</v>
      </c>
      <c r="L164" s="79">
        <v>1000</v>
      </c>
      <c r="M164" s="79">
        <v>500</v>
      </c>
      <c r="N164" s="79">
        <v>400</v>
      </c>
      <c r="O164" s="79">
        <v>61</v>
      </c>
      <c r="Q164" s="66" t="s">
        <v>427</v>
      </c>
      <c r="R164" s="66">
        <f t="shared" si="13"/>
        <v>1</v>
      </c>
    </row>
    <row r="165" spans="1:18">
      <c r="A165" s="192" t="str">
        <f t="shared" ref="A165:A209" si="14">DEC2HEX(B165)</f>
        <v>A7</v>
      </c>
      <c r="B165" s="75">
        <v>167</v>
      </c>
      <c r="C165" s="75" t="s">
        <v>317</v>
      </c>
      <c r="D165" s="79" t="s">
        <v>423</v>
      </c>
      <c r="E165" s="79">
        <v>51</v>
      </c>
      <c r="F165" s="79">
        <v>89</v>
      </c>
      <c r="G165" s="79">
        <v>40</v>
      </c>
      <c r="H165" s="79">
        <v>0</v>
      </c>
      <c r="I165" s="79">
        <v>95</v>
      </c>
      <c r="J165" s="79" t="s">
        <v>424</v>
      </c>
      <c r="K165" s="79">
        <f t="shared" si="12"/>
        <v>0</v>
      </c>
      <c r="L165" s="79">
        <v>0</v>
      </c>
      <c r="M165" s="79">
        <v>0</v>
      </c>
      <c r="N165" s="79">
        <v>0</v>
      </c>
      <c r="O165" s="79">
        <v>85</v>
      </c>
      <c r="Q165" s="66" t="s">
        <v>427</v>
      </c>
      <c r="R165" s="66">
        <f t="shared" si="13"/>
        <v>1</v>
      </c>
    </row>
    <row r="166" spans="1:18">
      <c r="A166" s="192" t="str">
        <f t="shared" si="14"/>
        <v>A8</v>
      </c>
      <c r="B166" s="75">
        <v>168</v>
      </c>
      <c r="C166" s="3" t="s">
        <v>318</v>
      </c>
      <c r="D166" s="79" t="s">
        <v>423</v>
      </c>
      <c r="E166" s="79">
        <v>92</v>
      </c>
      <c r="F166" s="79">
        <v>51</v>
      </c>
      <c r="G166" s="79">
        <v>73</v>
      </c>
      <c r="H166" s="79">
        <v>0</v>
      </c>
      <c r="I166" s="79">
        <v>77</v>
      </c>
      <c r="J166" s="79" t="s">
        <v>428</v>
      </c>
      <c r="K166" s="79">
        <f t="shared" si="12"/>
        <v>2</v>
      </c>
      <c r="L166" s="79">
        <v>0</v>
      </c>
      <c r="M166" s="79">
        <v>0</v>
      </c>
      <c r="N166" s="79">
        <v>0</v>
      </c>
      <c r="O166" s="79">
        <v>69</v>
      </c>
      <c r="Q166" s="66" t="s">
        <v>427</v>
      </c>
      <c r="R166" s="66">
        <f t="shared" si="13"/>
        <v>1</v>
      </c>
    </row>
    <row r="167" spans="1:18">
      <c r="A167" s="192" t="str">
        <f t="shared" si="14"/>
        <v>A9</v>
      </c>
      <c r="B167" s="75">
        <v>169</v>
      </c>
      <c r="C167" s="204" t="s">
        <v>319</v>
      </c>
      <c r="D167" s="79" t="s">
        <v>423</v>
      </c>
      <c r="E167" s="79">
        <v>99</v>
      </c>
      <c r="F167" s="79">
        <v>41</v>
      </c>
      <c r="G167" s="79">
        <v>86</v>
      </c>
      <c r="H167" s="79">
        <v>200</v>
      </c>
      <c r="I167" s="79">
        <v>81</v>
      </c>
      <c r="J167" s="79" t="s">
        <v>428</v>
      </c>
      <c r="K167" s="79">
        <f t="shared" si="12"/>
        <v>2</v>
      </c>
      <c r="L167" s="79">
        <v>500</v>
      </c>
      <c r="M167" s="79">
        <v>100</v>
      </c>
      <c r="N167" s="79">
        <v>200</v>
      </c>
      <c r="O167" s="79">
        <v>38</v>
      </c>
      <c r="Q167" s="66" t="s">
        <v>427</v>
      </c>
      <c r="R167" s="66">
        <f t="shared" si="13"/>
        <v>1</v>
      </c>
    </row>
    <row r="168" spans="1:18">
      <c r="A168" s="192" t="str">
        <f t="shared" si="14"/>
        <v>AA</v>
      </c>
      <c r="B168" s="75">
        <v>170</v>
      </c>
      <c r="C168" s="200" t="s">
        <v>320</v>
      </c>
      <c r="D168" s="79" t="s">
        <v>423</v>
      </c>
      <c r="E168" s="79">
        <v>32</v>
      </c>
      <c r="F168" s="79">
        <v>80</v>
      </c>
      <c r="G168" s="79">
        <v>40</v>
      </c>
      <c r="H168" s="79">
        <v>200</v>
      </c>
      <c r="I168" s="79">
        <v>40</v>
      </c>
      <c r="J168" s="79" t="s">
        <v>424</v>
      </c>
      <c r="K168" s="79">
        <f t="shared" si="12"/>
        <v>0</v>
      </c>
      <c r="L168" s="79">
        <v>500</v>
      </c>
      <c r="M168" s="79">
        <v>100</v>
      </c>
      <c r="N168" s="79">
        <v>200</v>
      </c>
      <c r="O168" s="79">
        <v>73</v>
      </c>
      <c r="Q168" s="66" t="s">
        <v>427</v>
      </c>
      <c r="R168" s="66">
        <f t="shared" si="13"/>
        <v>1</v>
      </c>
    </row>
    <row r="169" spans="1:18">
      <c r="A169" s="192" t="str">
        <f t="shared" si="14"/>
        <v>AB</v>
      </c>
      <c r="B169" s="75">
        <v>171</v>
      </c>
      <c r="C169" s="200" t="s">
        <v>321</v>
      </c>
      <c r="D169" s="79" t="s">
        <v>423</v>
      </c>
      <c r="E169" s="79">
        <v>92</v>
      </c>
      <c r="F169" s="79">
        <v>45</v>
      </c>
      <c r="G169" s="79">
        <v>77</v>
      </c>
      <c r="H169" s="79">
        <v>200</v>
      </c>
      <c r="I169" s="79">
        <v>65</v>
      </c>
      <c r="J169" s="79" t="s">
        <v>428</v>
      </c>
      <c r="K169" s="79">
        <f t="shared" si="12"/>
        <v>2</v>
      </c>
      <c r="L169" s="79">
        <v>500</v>
      </c>
      <c r="M169" s="79">
        <v>100</v>
      </c>
      <c r="N169" s="79">
        <v>200</v>
      </c>
      <c r="O169" s="79">
        <v>41</v>
      </c>
      <c r="Q169" s="66" t="s">
        <v>427</v>
      </c>
      <c r="R169" s="66">
        <f t="shared" si="13"/>
        <v>1</v>
      </c>
    </row>
    <row r="170" spans="1:18">
      <c r="A170" s="192" t="str">
        <f t="shared" si="14"/>
        <v>AC</v>
      </c>
      <c r="B170" s="75">
        <v>172</v>
      </c>
      <c r="C170" s="75" t="s">
        <v>322</v>
      </c>
      <c r="D170" s="79" t="s">
        <v>423</v>
      </c>
      <c r="E170" s="79">
        <v>97</v>
      </c>
      <c r="F170" s="79">
        <v>61</v>
      </c>
      <c r="G170" s="79">
        <v>93</v>
      </c>
      <c r="H170" s="79">
        <v>0</v>
      </c>
      <c r="I170" s="79">
        <v>40</v>
      </c>
      <c r="J170" s="79" t="s">
        <v>428</v>
      </c>
      <c r="K170" s="79">
        <f t="shared" si="12"/>
        <v>2</v>
      </c>
      <c r="L170" s="79">
        <v>0</v>
      </c>
      <c r="M170" s="79">
        <v>0</v>
      </c>
      <c r="N170" s="79">
        <v>0</v>
      </c>
      <c r="O170" s="79">
        <v>70</v>
      </c>
      <c r="Q170" s="66" t="s">
        <v>427</v>
      </c>
      <c r="R170" s="66">
        <f t="shared" si="13"/>
        <v>1</v>
      </c>
    </row>
    <row r="171" spans="1:18">
      <c r="A171" s="192" t="str">
        <f t="shared" si="14"/>
        <v>AD</v>
      </c>
      <c r="B171" s="75">
        <v>173</v>
      </c>
      <c r="C171" s="200" t="s">
        <v>323</v>
      </c>
      <c r="D171" s="79" t="s">
        <v>423</v>
      </c>
      <c r="E171" s="79">
        <v>97</v>
      </c>
      <c r="F171" s="79">
        <v>42</v>
      </c>
      <c r="G171" s="79">
        <v>96</v>
      </c>
      <c r="H171" s="79">
        <v>200</v>
      </c>
      <c r="I171" s="79">
        <v>98</v>
      </c>
      <c r="J171" s="79" t="s">
        <v>428</v>
      </c>
      <c r="K171" s="79">
        <f t="shared" si="12"/>
        <v>2</v>
      </c>
      <c r="L171" s="79">
        <v>500</v>
      </c>
      <c r="M171" s="79">
        <v>100</v>
      </c>
      <c r="N171" s="79">
        <v>200</v>
      </c>
      <c r="O171" s="79">
        <v>40</v>
      </c>
      <c r="Q171" s="66" t="s">
        <v>427</v>
      </c>
      <c r="R171" s="66">
        <f t="shared" si="13"/>
        <v>1</v>
      </c>
    </row>
    <row r="172" spans="1:18">
      <c r="A172" s="192" t="str">
        <f t="shared" si="14"/>
        <v>AE</v>
      </c>
      <c r="B172" s="75">
        <v>174</v>
      </c>
      <c r="C172" s="200" t="s">
        <v>324</v>
      </c>
      <c r="D172" s="79" t="s">
        <v>423</v>
      </c>
      <c r="E172" s="79">
        <v>91</v>
      </c>
      <c r="F172" s="79">
        <v>74</v>
      </c>
      <c r="G172" s="79">
        <v>87</v>
      </c>
      <c r="H172" s="79">
        <v>200</v>
      </c>
      <c r="I172" s="79">
        <v>90</v>
      </c>
      <c r="J172" s="79" t="s">
        <v>426</v>
      </c>
      <c r="K172" s="79">
        <f t="shared" si="12"/>
        <v>1</v>
      </c>
      <c r="L172" s="79">
        <v>500</v>
      </c>
      <c r="M172" s="79">
        <v>100</v>
      </c>
      <c r="N172" s="79">
        <v>200</v>
      </c>
      <c r="O172" s="79">
        <v>75</v>
      </c>
      <c r="Q172" s="66" t="s">
        <v>427</v>
      </c>
      <c r="R172" s="66">
        <f t="shared" si="13"/>
        <v>1</v>
      </c>
    </row>
    <row r="173" spans="1:18">
      <c r="A173" s="192" t="str">
        <f t="shared" si="14"/>
        <v>AF</v>
      </c>
      <c r="B173" s="75">
        <v>175</v>
      </c>
      <c r="C173" s="75" t="s">
        <v>325</v>
      </c>
      <c r="D173" s="79" t="s">
        <v>423</v>
      </c>
      <c r="E173" s="79">
        <v>99</v>
      </c>
      <c r="F173" s="79">
        <v>60</v>
      </c>
      <c r="G173" s="79">
        <v>98</v>
      </c>
      <c r="H173" s="79">
        <v>0</v>
      </c>
      <c r="I173" s="79">
        <v>88</v>
      </c>
      <c r="J173" s="79" t="s">
        <v>428</v>
      </c>
      <c r="K173" s="79">
        <f t="shared" si="12"/>
        <v>2</v>
      </c>
      <c r="L173" s="79">
        <v>0</v>
      </c>
      <c r="M173" s="79">
        <v>0</v>
      </c>
      <c r="N173" s="79">
        <v>0</v>
      </c>
      <c r="O173" s="79">
        <v>70</v>
      </c>
      <c r="Q173" s="66" t="s">
        <v>427</v>
      </c>
      <c r="R173" s="66">
        <f t="shared" si="13"/>
        <v>1</v>
      </c>
    </row>
    <row r="174" spans="1:18">
      <c r="A174" s="192" t="str">
        <f t="shared" si="14"/>
        <v>B0</v>
      </c>
      <c r="B174" s="75">
        <v>176</v>
      </c>
      <c r="C174" s="75" t="s">
        <v>326</v>
      </c>
      <c r="D174" s="79" t="s">
        <v>423</v>
      </c>
      <c r="E174" s="79">
        <v>91</v>
      </c>
      <c r="F174" s="79">
        <v>73</v>
      </c>
      <c r="G174" s="79">
        <v>73</v>
      </c>
      <c r="H174" s="79">
        <v>0</v>
      </c>
      <c r="I174" s="79">
        <v>79</v>
      </c>
      <c r="J174" s="79" t="s">
        <v>428</v>
      </c>
      <c r="K174" s="79">
        <f t="shared" si="12"/>
        <v>2</v>
      </c>
      <c r="L174" s="79">
        <v>0</v>
      </c>
      <c r="M174" s="79">
        <v>0</v>
      </c>
      <c r="N174" s="79">
        <v>0</v>
      </c>
      <c r="O174" s="79">
        <v>75</v>
      </c>
      <c r="Q174" s="66" t="s">
        <v>427</v>
      </c>
      <c r="R174" s="66">
        <f t="shared" si="13"/>
        <v>1</v>
      </c>
    </row>
    <row r="175" spans="1:18">
      <c r="A175" s="192" t="str">
        <f t="shared" si="14"/>
        <v>B1</v>
      </c>
      <c r="B175" s="75">
        <v>177</v>
      </c>
      <c r="C175" s="200" t="s">
        <v>328</v>
      </c>
      <c r="D175" s="79" t="s">
        <v>423</v>
      </c>
      <c r="E175" s="79">
        <v>94</v>
      </c>
      <c r="F175" s="79">
        <v>53</v>
      </c>
      <c r="G175" s="79">
        <v>89</v>
      </c>
      <c r="H175" s="79">
        <v>200</v>
      </c>
      <c r="I175" s="79">
        <v>75</v>
      </c>
      <c r="J175" s="79" t="s">
        <v>426</v>
      </c>
      <c r="K175" s="79">
        <f t="shared" si="12"/>
        <v>1</v>
      </c>
      <c r="L175" s="79">
        <v>500</v>
      </c>
      <c r="M175" s="79">
        <v>200</v>
      </c>
      <c r="N175" s="79">
        <v>100</v>
      </c>
      <c r="O175" s="79">
        <v>34</v>
      </c>
      <c r="Q175" s="66" t="s">
        <v>427</v>
      </c>
      <c r="R175" s="66">
        <f t="shared" si="13"/>
        <v>1</v>
      </c>
    </row>
    <row r="176" spans="1:18">
      <c r="A176" s="192" t="str">
        <f t="shared" si="14"/>
        <v>B2</v>
      </c>
      <c r="B176" s="75">
        <v>178</v>
      </c>
      <c r="C176" s="75" t="s">
        <v>329</v>
      </c>
      <c r="D176" s="79" t="s">
        <v>423</v>
      </c>
      <c r="E176" s="79">
        <v>98</v>
      </c>
      <c r="F176" s="79">
        <v>41</v>
      </c>
      <c r="G176" s="79">
        <v>86</v>
      </c>
      <c r="H176" s="79">
        <v>0</v>
      </c>
      <c r="I176" s="79">
        <v>55</v>
      </c>
      <c r="J176" s="79" t="s">
        <v>428</v>
      </c>
      <c r="K176" s="79">
        <f t="shared" si="12"/>
        <v>2</v>
      </c>
      <c r="L176" s="79">
        <v>0</v>
      </c>
      <c r="M176" s="79">
        <v>0</v>
      </c>
      <c r="N176" s="79">
        <v>0</v>
      </c>
      <c r="O176" s="79">
        <v>29</v>
      </c>
      <c r="Q176" s="66" t="s">
        <v>427</v>
      </c>
      <c r="R176" s="66">
        <f t="shared" si="13"/>
        <v>1</v>
      </c>
    </row>
    <row r="177" spans="1:18">
      <c r="A177" s="192" t="str">
        <f t="shared" si="14"/>
        <v>B3</v>
      </c>
      <c r="B177" s="75">
        <v>179</v>
      </c>
      <c r="C177" s="200" t="s">
        <v>330</v>
      </c>
      <c r="D177" s="79" t="s">
        <v>423</v>
      </c>
      <c r="E177" s="79">
        <v>97</v>
      </c>
      <c r="F177" s="79">
        <v>62</v>
      </c>
      <c r="G177" s="79">
        <v>93</v>
      </c>
      <c r="H177" s="79">
        <v>200</v>
      </c>
      <c r="I177" s="79">
        <v>98</v>
      </c>
      <c r="J177" s="79" t="s">
        <v>428</v>
      </c>
      <c r="K177" s="79">
        <f t="shared" si="12"/>
        <v>2</v>
      </c>
      <c r="L177" s="79">
        <v>500</v>
      </c>
      <c r="M177" s="79">
        <v>200</v>
      </c>
      <c r="N177" s="79">
        <v>100</v>
      </c>
      <c r="O177" s="79">
        <v>88</v>
      </c>
      <c r="Q177" s="66" t="s">
        <v>427</v>
      </c>
      <c r="R177" s="66">
        <f t="shared" si="13"/>
        <v>1</v>
      </c>
    </row>
    <row r="178" spans="1:18">
      <c r="A178" s="192" t="str">
        <f t="shared" si="14"/>
        <v>B4</v>
      </c>
      <c r="B178" s="75">
        <v>180</v>
      </c>
      <c r="C178" s="75" t="s">
        <v>331</v>
      </c>
      <c r="D178" s="79" t="s">
        <v>423</v>
      </c>
      <c r="E178" s="79">
        <v>92</v>
      </c>
      <c r="F178" s="79">
        <v>55</v>
      </c>
      <c r="G178" s="79">
        <v>82</v>
      </c>
      <c r="H178" s="79">
        <v>0</v>
      </c>
      <c r="I178" s="79">
        <v>75</v>
      </c>
      <c r="J178" s="79" t="s">
        <v>428</v>
      </c>
      <c r="K178" s="79">
        <f t="shared" si="12"/>
        <v>2</v>
      </c>
      <c r="L178" s="79">
        <v>0</v>
      </c>
      <c r="M178" s="79">
        <v>0</v>
      </c>
      <c r="N178" s="79">
        <v>0</v>
      </c>
      <c r="O178" s="79">
        <v>50</v>
      </c>
      <c r="Q178" s="66" t="s">
        <v>427</v>
      </c>
      <c r="R178" s="66">
        <f t="shared" si="13"/>
        <v>1</v>
      </c>
    </row>
    <row r="179" spans="1:18">
      <c r="A179" s="192" t="str">
        <f t="shared" si="14"/>
        <v>B5</v>
      </c>
      <c r="B179" s="75">
        <v>181</v>
      </c>
      <c r="C179" s="200" t="s">
        <v>332</v>
      </c>
      <c r="D179" s="79" t="s">
        <v>423</v>
      </c>
      <c r="E179" s="79">
        <v>98</v>
      </c>
      <c r="F179" s="79">
        <v>55</v>
      </c>
      <c r="G179" s="79">
        <v>91</v>
      </c>
      <c r="H179" s="79">
        <v>200</v>
      </c>
      <c r="I179" s="79">
        <v>98</v>
      </c>
      <c r="J179" s="79" t="s">
        <v>428</v>
      </c>
      <c r="K179" s="79">
        <f t="shared" si="12"/>
        <v>2</v>
      </c>
      <c r="L179" s="79">
        <v>500</v>
      </c>
      <c r="M179" s="79">
        <v>200</v>
      </c>
      <c r="N179" s="79">
        <v>100</v>
      </c>
      <c r="O179" s="79">
        <v>51</v>
      </c>
      <c r="Q179" s="66" t="s">
        <v>427</v>
      </c>
      <c r="R179" s="66">
        <f t="shared" si="13"/>
        <v>1</v>
      </c>
    </row>
    <row r="180" spans="1:18">
      <c r="A180" s="192" t="str">
        <f t="shared" si="14"/>
        <v>B6</v>
      </c>
      <c r="B180" s="75">
        <v>182</v>
      </c>
      <c r="C180" s="200" t="s">
        <v>333</v>
      </c>
      <c r="D180" s="79" t="s">
        <v>423</v>
      </c>
      <c r="E180" s="79">
        <v>79</v>
      </c>
      <c r="F180" s="79">
        <v>85</v>
      </c>
      <c r="G180" s="79">
        <v>61</v>
      </c>
      <c r="H180" s="79">
        <v>200</v>
      </c>
      <c r="I180" s="79">
        <v>75</v>
      </c>
      <c r="J180" s="79" t="s">
        <v>424</v>
      </c>
      <c r="K180" s="79">
        <f t="shared" si="12"/>
        <v>0</v>
      </c>
      <c r="L180" s="79">
        <v>500</v>
      </c>
      <c r="M180" s="79">
        <v>200</v>
      </c>
      <c r="N180" s="79">
        <v>100</v>
      </c>
      <c r="O180" s="79">
        <v>80</v>
      </c>
      <c r="Q180" s="66" t="s">
        <v>427</v>
      </c>
      <c r="R180" s="66">
        <f t="shared" si="13"/>
        <v>1</v>
      </c>
    </row>
    <row r="181" spans="1:18">
      <c r="A181" s="192" t="str">
        <f t="shared" si="14"/>
        <v>B7</v>
      </c>
      <c r="B181" s="75">
        <v>183</v>
      </c>
      <c r="C181" s="75" t="s">
        <v>334</v>
      </c>
      <c r="D181" s="79" t="s">
        <v>423</v>
      </c>
      <c r="E181" s="79">
        <v>53</v>
      </c>
      <c r="F181" s="79">
        <v>81</v>
      </c>
      <c r="G181" s="79">
        <v>41</v>
      </c>
      <c r="H181" s="79">
        <v>0</v>
      </c>
      <c r="I181" s="79">
        <v>99</v>
      </c>
      <c r="J181" s="79" t="s">
        <v>424</v>
      </c>
      <c r="K181" s="79">
        <f t="shared" si="12"/>
        <v>0</v>
      </c>
      <c r="L181" s="79">
        <v>0</v>
      </c>
      <c r="M181" s="79">
        <v>0</v>
      </c>
      <c r="N181" s="79">
        <v>0</v>
      </c>
      <c r="O181" s="79">
        <v>92</v>
      </c>
      <c r="Q181" s="66" t="s">
        <v>427</v>
      </c>
      <c r="R181" s="66">
        <f t="shared" si="13"/>
        <v>1</v>
      </c>
    </row>
    <row r="182" spans="1:18">
      <c r="A182" s="192" t="str">
        <f t="shared" si="14"/>
        <v>B8</v>
      </c>
      <c r="B182" s="75">
        <v>184</v>
      </c>
      <c r="C182" s="204" t="s">
        <v>335</v>
      </c>
      <c r="D182" s="79" t="s">
        <v>423</v>
      </c>
      <c r="E182" s="79">
        <v>61</v>
      </c>
      <c r="F182" s="79">
        <v>89</v>
      </c>
      <c r="G182" s="79">
        <v>41</v>
      </c>
      <c r="H182" s="79">
        <v>200</v>
      </c>
      <c r="I182" s="79">
        <v>79</v>
      </c>
      <c r="J182" s="79" t="s">
        <v>424</v>
      </c>
      <c r="K182" s="79">
        <f t="shared" si="12"/>
        <v>0</v>
      </c>
      <c r="L182" s="79">
        <v>500</v>
      </c>
      <c r="M182" s="79">
        <v>200</v>
      </c>
      <c r="N182" s="79">
        <v>100</v>
      </c>
      <c r="O182" s="79">
        <v>84</v>
      </c>
      <c r="Q182" s="66" t="s">
        <v>427</v>
      </c>
      <c r="R182" s="66">
        <f t="shared" si="13"/>
        <v>1</v>
      </c>
    </row>
    <row r="183" spans="1:18">
      <c r="A183" s="192" t="str">
        <f t="shared" si="14"/>
        <v>B9</v>
      </c>
      <c r="B183" s="75">
        <v>185</v>
      </c>
      <c r="C183" s="75" t="s">
        <v>337</v>
      </c>
      <c r="D183" s="79" t="s">
        <v>423</v>
      </c>
      <c r="E183" s="79">
        <v>67</v>
      </c>
      <c r="F183" s="79">
        <v>86</v>
      </c>
      <c r="G183" s="79">
        <v>32</v>
      </c>
      <c r="H183" s="79">
        <v>0</v>
      </c>
      <c r="I183" s="79">
        <v>85</v>
      </c>
      <c r="J183" s="79" t="s">
        <v>424</v>
      </c>
      <c r="K183" s="79">
        <f t="shared" si="12"/>
        <v>0</v>
      </c>
      <c r="L183" s="79">
        <v>0</v>
      </c>
      <c r="M183" s="79">
        <v>0</v>
      </c>
      <c r="N183" s="79">
        <v>0</v>
      </c>
      <c r="O183" s="79">
        <v>66</v>
      </c>
      <c r="Q183" s="66" t="s">
        <v>427</v>
      </c>
      <c r="R183" s="66">
        <f t="shared" si="13"/>
        <v>1</v>
      </c>
    </row>
    <row r="184" spans="1:18">
      <c r="A184" s="192" t="str">
        <f t="shared" si="14"/>
        <v>BA</v>
      </c>
      <c r="B184" s="75">
        <v>186</v>
      </c>
      <c r="C184" s="200" t="s">
        <v>338</v>
      </c>
      <c r="D184" s="79" t="s">
        <v>423</v>
      </c>
      <c r="E184" s="79">
        <v>97</v>
      </c>
      <c r="F184" s="79">
        <v>51</v>
      </c>
      <c r="G184" s="79">
        <v>93</v>
      </c>
      <c r="H184" s="79">
        <v>200</v>
      </c>
      <c r="I184" s="79">
        <v>40</v>
      </c>
      <c r="J184" s="79" t="s">
        <v>428</v>
      </c>
      <c r="K184" s="79">
        <f t="shared" si="12"/>
        <v>2</v>
      </c>
      <c r="L184" s="79">
        <v>500</v>
      </c>
      <c r="M184" s="79">
        <v>200</v>
      </c>
      <c r="N184" s="79">
        <v>100</v>
      </c>
      <c r="O184" s="79">
        <v>73</v>
      </c>
      <c r="Q184" s="66" t="s">
        <v>427</v>
      </c>
      <c r="R184" s="66">
        <f t="shared" si="13"/>
        <v>1</v>
      </c>
    </row>
    <row r="185" spans="1:18">
      <c r="A185" s="192" t="str">
        <f t="shared" si="14"/>
        <v>BB</v>
      </c>
      <c r="B185" s="75">
        <v>187</v>
      </c>
      <c r="C185" s="200" t="s">
        <v>340</v>
      </c>
      <c r="D185" s="79" t="s">
        <v>423</v>
      </c>
      <c r="E185" s="79">
        <v>93</v>
      </c>
      <c r="F185" s="79">
        <v>51</v>
      </c>
      <c r="G185" s="79">
        <v>83</v>
      </c>
      <c r="H185" s="79">
        <v>200</v>
      </c>
      <c r="I185" s="79">
        <v>82</v>
      </c>
      <c r="J185" s="79" t="s">
        <v>428</v>
      </c>
      <c r="K185" s="79">
        <f t="shared" si="12"/>
        <v>2</v>
      </c>
      <c r="L185" s="79">
        <v>500</v>
      </c>
      <c r="M185" s="79">
        <v>200</v>
      </c>
      <c r="N185" s="79">
        <v>100</v>
      </c>
      <c r="O185" s="79">
        <v>47</v>
      </c>
      <c r="Q185" s="66" t="s">
        <v>427</v>
      </c>
      <c r="R185" s="66">
        <f t="shared" si="13"/>
        <v>1</v>
      </c>
    </row>
    <row r="186" spans="1:18">
      <c r="A186" s="192" t="str">
        <f t="shared" si="14"/>
        <v>BC</v>
      </c>
      <c r="B186" s="75">
        <v>188</v>
      </c>
      <c r="C186" s="200" t="s">
        <v>341</v>
      </c>
      <c r="D186" s="79" t="s">
        <v>423</v>
      </c>
      <c r="E186" s="79">
        <v>91</v>
      </c>
      <c r="F186" s="79">
        <v>72</v>
      </c>
      <c r="G186" s="79">
        <v>79</v>
      </c>
      <c r="H186" s="79">
        <v>200</v>
      </c>
      <c r="I186" s="79">
        <v>96</v>
      </c>
      <c r="J186" s="79" t="s">
        <v>426</v>
      </c>
      <c r="K186" s="79">
        <f t="shared" si="12"/>
        <v>1</v>
      </c>
      <c r="L186" s="79">
        <v>500</v>
      </c>
      <c r="M186" s="79">
        <v>200</v>
      </c>
      <c r="N186" s="79">
        <v>100</v>
      </c>
      <c r="O186" s="79">
        <v>70</v>
      </c>
      <c r="Q186" s="66" t="s">
        <v>427</v>
      </c>
      <c r="R186" s="66">
        <f t="shared" si="13"/>
        <v>1</v>
      </c>
    </row>
    <row r="187" spans="1:18">
      <c r="A187" s="192" t="str">
        <f t="shared" si="14"/>
        <v>BD</v>
      </c>
      <c r="B187" s="75">
        <v>189</v>
      </c>
      <c r="C187" s="75" t="s">
        <v>342</v>
      </c>
      <c r="D187" s="79" t="s">
        <v>423</v>
      </c>
      <c r="E187" s="79">
        <v>90</v>
      </c>
      <c r="F187" s="79">
        <v>96</v>
      </c>
      <c r="G187" s="79">
        <v>78</v>
      </c>
      <c r="H187" s="79">
        <v>0</v>
      </c>
      <c r="I187" s="79">
        <v>10</v>
      </c>
      <c r="J187" s="79" t="s">
        <v>428</v>
      </c>
      <c r="K187" s="79">
        <f t="shared" si="12"/>
        <v>2</v>
      </c>
      <c r="L187" s="79">
        <v>0</v>
      </c>
      <c r="M187" s="79">
        <v>0</v>
      </c>
      <c r="N187" s="79">
        <v>0</v>
      </c>
      <c r="O187" s="79">
        <v>88</v>
      </c>
      <c r="Q187" s="66" t="s">
        <v>427</v>
      </c>
      <c r="R187" s="66">
        <f t="shared" si="13"/>
        <v>1</v>
      </c>
    </row>
    <row r="188" spans="1:18">
      <c r="A188" s="192" t="str">
        <f t="shared" si="14"/>
        <v>BE</v>
      </c>
      <c r="B188" s="75">
        <v>190</v>
      </c>
      <c r="C188" s="75" t="s">
        <v>343</v>
      </c>
      <c r="D188" s="79" t="s">
        <v>423</v>
      </c>
      <c r="E188" s="79">
        <v>99</v>
      </c>
      <c r="F188" s="79">
        <v>41</v>
      </c>
      <c r="G188" s="79">
        <v>97</v>
      </c>
      <c r="H188" s="79">
        <v>0</v>
      </c>
      <c r="I188" s="79">
        <v>98</v>
      </c>
      <c r="J188" s="79" t="s">
        <v>428</v>
      </c>
      <c r="K188" s="79">
        <f t="shared" si="12"/>
        <v>2</v>
      </c>
      <c r="L188" s="79">
        <v>0</v>
      </c>
      <c r="M188" s="79">
        <v>0</v>
      </c>
      <c r="N188" s="79">
        <v>0</v>
      </c>
      <c r="O188" s="79">
        <v>50</v>
      </c>
      <c r="Q188" s="66" t="s">
        <v>427</v>
      </c>
      <c r="R188" s="66">
        <f t="shared" si="13"/>
        <v>1</v>
      </c>
    </row>
    <row r="189" spans="1:18">
      <c r="A189" s="192" t="str">
        <f t="shared" si="14"/>
        <v>BF</v>
      </c>
      <c r="B189" s="75">
        <v>191</v>
      </c>
      <c r="C189" s="91" t="s">
        <v>344</v>
      </c>
      <c r="D189" s="79" t="s">
        <v>423</v>
      </c>
      <c r="E189" s="79">
        <v>72</v>
      </c>
      <c r="F189" s="79">
        <v>85</v>
      </c>
      <c r="G189" s="79">
        <v>39</v>
      </c>
      <c r="H189" s="79">
        <v>200</v>
      </c>
      <c r="I189" s="79">
        <v>89</v>
      </c>
      <c r="J189" s="79" t="s">
        <v>424</v>
      </c>
      <c r="K189" s="79">
        <f t="shared" si="12"/>
        <v>0</v>
      </c>
      <c r="L189" s="79">
        <v>500</v>
      </c>
      <c r="M189" s="79">
        <v>200</v>
      </c>
      <c r="N189" s="79">
        <v>100</v>
      </c>
      <c r="O189" s="79">
        <v>86</v>
      </c>
      <c r="Q189" s="66" t="s">
        <v>427</v>
      </c>
      <c r="R189" s="66">
        <f t="shared" si="13"/>
        <v>1</v>
      </c>
    </row>
    <row r="190" spans="1:18">
      <c r="A190" s="192" t="str">
        <f t="shared" si="14"/>
        <v>C0</v>
      </c>
      <c r="B190" s="75">
        <v>192</v>
      </c>
      <c r="C190" s="200" t="s">
        <v>345</v>
      </c>
      <c r="D190" s="79" t="s">
        <v>423</v>
      </c>
      <c r="E190" s="79">
        <v>52</v>
      </c>
      <c r="F190" s="79">
        <v>91</v>
      </c>
      <c r="G190" s="79">
        <v>42</v>
      </c>
      <c r="H190" s="79">
        <v>200</v>
      </c>
      <c r="I190" s="79">
        <v>68</v>
      </c>
      <c r="J190" s="79" t="s">
        <v>424</v>
      </c>
      <c r="K190" s="79">
        <f t="shared" si="12"/>
        <v>0</v>
      </c>
      <c r="L190" s="79">
        <v>500</v>
      </c>
      <c r="M190" s="79">
        <v>200</v>
      </c>
      <c r="N190" s="79">
        <v>100</v>
      </c>
      <c r="O190" s="79">
        <v>43</v>
      </c>
      <c r="Q190" s="66" t="s">
        <v>427</v>
      </c>
      <c r="R190" s="66">
        <f t="shared" si="13"/>
        <v>1</v>
      </c>
    </row>
    <row r="191" spans="1:18">
      <c r="A191" s="192" t="str">
        <f t="shared" si="14"/>
        <v>C1</v>
      </c>
      <c r="B191" s="75">
        <v>193</v>
      </c>
      <c r="C191" s="75" t="s">
        <v>346</v>
      </c>
      <c r="D191" s="79" t="s">
        <v>423</v>
      </c>
      <c r="E191" s="79">
        <v>57</v>
      </c>
      <c r="F191" s="79">
        <v>78</v>
      </c>
      <c r="G191" s="79">
        <v>41</v>
      </c>
      <c r="H191" s="79">
        <v>0</v>
      </c>
      <c r="I191" s="79">
        <v>76</v>
      </c>
      <c r="J191" s="79" t="s">
        <v>424</v>
      </c>
      <c r="K191" s="79">
        <f t="shared" si="12"/>
        <v>0</v>
      </c>
      <c r="L191" s="79">
        <v>0</v>
      </c>
      <c r="M191" s="79">
        <v>0</v>
      </c>
      <c r="N191" s="79">
        <v>0</v>
      </c>
      <c r="O191" s="79">
        <v>59</v>
      </c>
      <c r="Q191" s="66" t="s">
        <v>425</v>
      </c>
      <c r="R191" s="66">
        <f t="shared" si="13"/>
        <v>0</v>
      </c>
    </row>
    <row r="192" spans="1:18">
      <c r="A192" s="192" t="str">
        <f t="shared" si="14"/>
        <v>C2</v>
      </c>
      <c r="B192" s="75">
        <v>194</v>
      </c>
      <c r="C192" s="75" t="s">
        <v>347</v>
      </c>
      <c r="D192" s="79" t="s">
        <v>423</v>
      </c>
      <c r="E192" s="79">
        <v>55</v>
      </c>
      <c r="F192" s="79">
        <v>93</v>
      </c>
      <c r="G192" s="79">
        <v>51</v>
      </c>
      <c r="H192" s="79">
        <v>0</v>
      </c>
      <c r="I192" s="79">
        <v>28</v>
      </c>
      <c r="J192" s="79" t="s">
        <v>424</v>
      </c>
      <c r="K192" s="79">
        <f t="shared" si="12"/>
        <v>0</v>
      </c>
      <c r="L192" s="79">
        <v>0</v>
      </c>
      <c r="M192" s="79">
        <v>0</v>
      </c>
      <c r="N192" s="79">
        <v>0</v>
      </c>
      <c r="O192" s="79">
        <v>91</v>
      </c>
      <c r="Q192" s="66" t="s">
        <v>427</v>
      </c>
      <c r="R192" s="66">
        <f t="shared" si="13"/>
        <v>1</v>
      </c>
    </row>
    <row r="193" spans="1:18">
      <c r="A193" s="192" t="str">
        <f t="shared" si="14"/>
        <v>C3</v>
      </c>
      <c r="B193" s="75">
        <v>195</v>
      </c>
      <c r="C193" s="75" t="s">
        <v>348</v>
      </c>
      <c r="D193" s="79" t="s">
        <v>423</v>
      </c>
      <c r="E193" s="79">
        <v>59</v>
      </c>
      <c r="F193" s="79">
        <v>96</v>
      </c>
      <c r="G193" s="79">
        <v>55</v>
      </c>
      <c r="H193" s="79">
        <v>0</v>
      </c>
      <c r="I193" s="79">
        <v>36</v>
      </c>
      <c r="J193" s="79" t="s">
        <v>424</v>
      </c>
      <c r="K193" s="79">
        <f t="shared" ref="K193:K255" si="15">IF(J193="平",0,IF(J193="水",1,2))</f>
        <v>0</v>
      </c>
      <c r="L193" s="79">
        <v>0</v>
      </c>
      <c r="M193" s="79">
        <v>0</v>
      </c>
      <c r="N193" s="79">
        <v>0</v>
      </c>
      <c r="O193" s="79">
        <v>97</v>
      </c>
      <c r="Q193" s="66" t="s">
        <v>427</v>
      </c>
      <c r="R193" s="66">
        <f t="shared" si="13"/>
        <v>1</v>
      </c>
    </row>
    <row r="194" spans="1:18">
      <c r="A194" s="192" t="str">
        <f t="shared" si="14"/>
        <v>C4</v>
      </c>
      <c r="B194" s="75">
        <v>196</v>
      </c>
      <c r="C194" s="200" t="s">
        <v>349</v>
      </c>
      <c r="D194" s="79" t="s">
        <v>423</v>
      </c>
      <c r="E194" s="79">
        <v>70</v>
      </c>
      <c r="F194" s="79">
        <v>61</v>
      </c>
      <c r="G194" s="79">
        <v>69</v>
      </c>
      <c r="H194" s="79">
        <v>100</v>
      </c>
      <c r="I194" s="79">
        <v>98</v>
      </c>
      <c r="J194" s="79" t="s">
        <v>428</v>
      </c>
      <c r="K194" s="79">
        <f t="shared" si="15"/>
        <v>2</v>
      </c>
      <c r="L194" s="79">
        <v>500</v>
      </c>
      <c r="M194" s="79">
        <v>200</v>
      </c>
      <c r="N194" s="79">
        <v>200</v>
      </c>
      <c r="O194" s="79">
        <v>48</v>
      </c>
      <c r="Q194" s="66" t="s">
        <v>425</v>
      </c>
      <c r="R194" s="66">
        <f t="shared" ref="R194:R255" si="16">IF(Q194="是",1,0)</f>
        <v>0</v>
      </c>
    </row>
    <row r="195" spans="1:18">
      <c r="A195" s="192" t="str">
        <f t="shared" si="14"/>
        <v>C5</v>
      </c>
      <c r="B195" s="75">
        <v>197</v>
      </c>
      <c r="C195" s="75" t="s">
        <v>350</v>
      </c>
      <c r="D195" s="79" t="s">
        <v>423</v>
      </c>
      <c r="E195" s="79">
        <v>50</v>
      </c>
      <c r="F195" s="79">
        <v>74</v>
      </c>
      <c r="G195" s="79">
        <v>21</v>
      </c>
      <c r="H195" s="79">
        <v>0</v>
      </c>
      <c r="I195" s="79">
        <v>73</v>
      </c>
      <c r="J195" s="79" t="s">
        <v>424</v>
      </c>
      <c r="K195" s="79">
        <f t="shared" si="15"/>
        <v>0</v>
      </c>
      <c r="L195" s="79">
        <v>0</v>
      </c>
      <c r="M195" s="79">
        <v>0</v>
      </c>
      <c r="N195" s="79">
        <v>0</v>
      </c>
      <c r="O195" s="79">
        <v>48</v>
      </c>
      <c r="Q195" s="66" t="s">
        <v>425</v>
      </c>
      <c r="R195" s="66">
        <f t="shared" si="16"/>
        <v>0</v>
      </c>
    </row>
    <row r="196" spans="1:18">
      <c r="A196" s="192" t="str">
        <f t="shared" si="14"/>
        <v>C6</v>
      </c>
      <c r="B196" s="75">
        <v>198</v>
      </c>
      <c r="C196" s="75" t="s">
        <v>351</v>
      </c>
      <c r="D196" s="79" t="s">
        <v>423</v>
      </c>
      <c r="E196" s="79">
        <v>90</v>
      </c>
      <c r="F196" s="79">
        <v>69</v>
      </c>
      <c r="G196" s="79">
        <v>86</v>
      </c>
      <c r="H196" s="79">
        <v>0</v>
      </c>
      <c r="I196" s="79">
        <v>86</v>
      </c>
      <c r="J196" s="79" t="s">
        <v>428</v>
      </c>
      <c r="K196" s="79">
        <f t="shared" si="15"/>
        <v>2</v>
      </c>
      <c r="L196" s="79">
        <v>0</v>
      </c>
      <c r="M196" s="79">
        <v>0</v>
      </c>
      <c r="N196" s="79">
        <v>0</v>
      </c>
      <c r="O196" s="79">
        <v>89</v>
      </c>
      <c r="Q196" s="66" t="s">
        <v>427</v>
      </c>
      <c r="R196" s="66">
        <f t="shared" si="16"/>
        <v>1</v>
      </c>
    </row>
    <row r="197" spans="1:18">
      <c r="A197" s="192" t="str">
        <f t="shared" si="14"/>
        <v>C9</v>
      </c>
      <c r="B197" s="75">
        <v>201</v>
      </c>
      <c r="C197" s="91" t="s">
        <v>352</v>
      </c>
      <c r="D197" s="79" t="s">
        <v>423</v>
      </c>
      <c r="E197" s="79">
        <v>88</v>
      </c>
      <c r="F197" s="79">
        <v>38</v>
      </c>
      <c r="G197" s="79">
        <v>70</v>
      </c>
      <c r="H197" s="79">
        <v>100</v>
      </c>
      <c r="I197" s="79">
        <v>89</v>
      </c>
      <c r="J197" s="79" t="s">
        <v>428</v>
      </c>
      <c r="K197" s="79">
        <f t="shared" si="15"/>
        <v>2</v>
      </c>
      <c r="L197" s="79">
        <v>500</v>
      </c>
      <c r="M197" s="79">
        <v>200</v>
      </c>
      <c r="N197" s="79">
        <v>200</v>
      </c>
      <c r="O197" s="79">
        <v>61</v>
      </c>
      <c r="Q197" s="66" t="s">
        <v>427</v>
      </c>
      <c r="R197" s="66">
        <f t="shared" si="16"/>
        <v>1</v>
      </c>
    </row>
    <row r="198" spans="1:18">
      <c r="A198" s="192" t="str">
        <f t="shared" si="14"/>
        <v>C7</v>
      </c>
      <c r="B198" s="75">
        <v>199</v>
      </c>
      <c r="C198" s="200" t="s">
        <v>353</v>
      </c>
      <c r="D198" s="79" t="s">
        <v>423</v>
      </c>
      <c r="E198" s="79">
        <v>53</v>
      </c>
      <c r="F198" s="79">
        <v>82</v>
      </c>
      <c r="G198" s="79">
        <v>55</v>
      </c>
      <c r="H198" s="79">
        <v>100</v>
      </c>
      <c r="I198" s="79">
        <v>98</v>
      </c>
      <c r="J198" s="79" t="s">
        <v>424</v>
      </c>
      <c r="K198" s="79">
        <f t="shared" si="15"/>
        <v>0</v>
      </c>
      <c r="L198" s="79">
        <v>500</v>
      </c>
      <c r="M198" s="79">
        <v>200</v>
      </c>
      <c r="N198" s="79">
        <v>200</v>
      </c>
      <c r="O198" s="79">
        <v>81</v>
      </c>
      <c r="Q198" s="66" t="s">
        <v>427</v>
      </c>
      <c r="R198" s="66">
        <f t="shared" si="16"/>
        <v>1</v>
      </c>
    </row>
    <row r="199" spans="1:18">
      <c r="A199" s="192" t="str">
        <f t="shared" si="14"/>
        <v>C8</v>
      </c>
      <c r="B199" s="75">
        <v>200</v>
      </c>
      <c r="C199" s="200" t="s">
        <v>354</v>
      </c>
      <c r="D199" s="79" t="s">
        <v>423</v>
      </c>
      <c r="E199" s="79">
        <v>55</v>
      </c>
      <c r="F199" s="79">
        <v>82</v>
      </c>
      <c r="G199" s="79">
        <v>51</v>
      </c>
      <c r="H199" s="79">
        <v>100</v>
      </c>
      <c r="I199" s="79">
        <v>88</v>
      </c>
      <c r="J199" s="79" t="s">
        <v>424</v>
      </c>
      <c r="K199" s="79">
        <f t="shared" si="15"/>
        <v>0</v>
      </c>
      <c r="L199" s="79">
        <v>500</v>
      </c>
      <c r="M199" s="79">
        <v>200</v>
      </c>
      <c r="N199" s="79">
        <v>200</v>
      </c>
      <c r="O199" s="79">
        <v>63</v>
      </c>
      <c r="Q199" s="66" t="s">
        <v>427</v>
      </c>
      <c r="R199" s="66">
        <f t="shared" si="16"/>
        <v>1</v>
      </c>
    </row>
    <row r="200" spans="1:18">
      <c r="A200" s="192" t="str">
        <f t="shared" si="14"/>
        <v>CA</v>
      </c>
      <c r="B200" s="75">
        <v>202</v>
      </c>
      <c r="C200" s="200" t="s">
        <v>355</v>
      </c>
      <c r="D200" s="79" t="s">
        <v>423</v>
      </c>
      <c r="E200" s="79">
        <v>97</v>
      </c>
      <c r="F200" s="79">
        <v>42</v>
      </c>
      <c r="G200" s="79">
        <v>96</v>
      </c>
      <c r="H200" s="79">
        <v>100</v>
      </c>
      <c r="I200" s="79">
        <v>98</v>
      </c>
      <c r="J200" s="79" t="s">
        <v>428</v>
      </c>
      <c r="K200" s="79">
        <f t="shared" si="15"/>
        <v>2</v>
      </c>
      <c r="L200" s="79">
        <v>500</v>
      </c>
      <c r="M200" s="79">
        <v>200</v>
      </c>
      <c r="N200" s="79">
        <v>200</v>
      </c>
      <c r="O200" s="79">
        <v>42</v>
      </c>
      <c r="Q200" s="66" t="s">
        <v>427</v>
      </c>
      <c r="R200" s="66">
        <f t="shared" si="16"/>
        <v>1</v>
      </c>
    </row>
    <row r="201" spans="1:18">
      <c r="A201" s="192" t="str">
        <f t="shared" si="14"/>
        <v>CB</v>
      </c>
      <c r="B201" s="75">
        <v>203</v>
      </c>
      <c r="C201" s="200" t="s">
        <v>356</v>
      </c>
      <c r="D201" s="79" t="s">
        <v>423</v>
      </c>
      <c r="E201" s="79">
        <v>65</v>
      </c>
      <c r="F201" s="79">
        <v>86</v>
      </c>
      <c r="G201" s="79">
        <v>41</v>
      </c>
      <c r="H201" s="79">
        <v>100</v>
      </c>
      <c r="I201" s="79">
        <v>85</v>
      </c>
      <c r="J201" s="79" t="s">
        <v>424</v>
      </c>
      <c r="K201" s="79">
        <f t="shared" si="15"/>
        <v>0</v>
      </c>
      <c r="L201" s="79">
        <v>500</v>
      </c>
      <c r="M201" s="79">
        <v>200</v>
      </c>
      <c r="N201" s="79">
        <v>200</v>
      </c>
      <c r="O201" s="79">
        <v>78</v>
      </c>
      <c r="Q201" s="66" t="s">
        <v>427</v>
      </c>
      <c r="R201" s="66">
        <f t="shared" si="16"/>
        <v>1</v>
      </c>
    </row>
    <row r="202" spans="1:18">
      <c r="A202" s="192" t="str">
        <f t="shared" si="14"/>
        <v>CC</v>
      </c>
      <c r="B202" s="75">
        <v>204</v>
      </c>
      <c r="C202" s="75" t="s">
        <v>357</v>
      </c>
      <c r="D202" s="79" t="s">
        <v>423</v>
      </c>
      <c r="E202" s="79">
        <v>68</v>
      </c>
      <c r="F202" s="79">
        <v>51</v>
      </c>
      <c r="G202" s="79">
        <v>71</v>
      </c>
      <c r="H202" s="79">
        <v>0</v>
      </c>
      <c r="I202" s="79">
        <v>73</v>
      </c>
      <c r="J202" s="79" t="s">
        <v>424</v>
      </c>
      <c r="K202" s="79">
        <f t="shared" si="15"/>
        <v>0</v>
      </c>
      <c r="L202" s="79">
        <v>0</v>
      </c>
      <c r="M202" s="79">
        <v>0</v>
      </c>
      <c r="N202" s="79">
        <v>0</v>
      </c>
      <c r="O202" s="79">
        <v>49</v>
      </c>
      <c r="Q202" s="66" t="s">
        <v>425</v>
      </c>
      <c r="R202" s="66">
        <f t="shared" si="16"/>
        <v>0</v>
      </c>
    </row>
    <row r="203" spans="1:18">
      <c r="A203" s="192" t="str">
        <f t="shared" si="14"/>
        <v>CD</v>
      </c>
      <c r="B203" s="75">
        <v>205</v>
      </c>
      <c r="C203" s="75" t="s">
        <v>358</v>
      </c>
      <c r="D203" s="79" t="s">
        <v>423</v>
      </c>
      <c r="E203" s="79">
        <v>82</v>
      </c>
      <c r="F203" s="79">
        <v>53</v>
      </c>
      <c r="G203" s="79">
        <v>77</v>
      </c>
      <c r="H203" s="79">
        <v>0</v>
      </c>
      <c r="I203" s="79">
        <v>73</v>
      </c>
      <c r="J203" s="79" t="s">
        <v>426</v>
      </c>
      <c r="K203" s="79">
        <f t="shared" si="15"/>
        <v>1</v>
      </c>
      <c r="L203" s="79">
        <v>0</v>
      </c>
      <c r="M203" s="79">
        <v>0</v>
      </c>
      <c r="N203" s="79">
        <v>0</v>
      </c>
      <c r="O203" s="79">
        <v>56</v>
      </c>
      <c r="Q203" s="66" t="s">
        <v>425</v>
      </c>
      <c r="R203" s="66">
        <f t="shared" si="16"/>
        <v>0</v>
      </c>
    </row>
    <row r="204" spans="1:18">
      <c r="A204" s="192" t="str">
        <f t="shared" si="14"/>
        <v>CE</v>
      </c>
      <c r="B204" s="75">
        <v>206</v>
      </c>
      <c r="C204" s="75" t="s">
        <v>359</v>
      </c>
      <c r="D204" s="79" t="s">
        <v>423</v>
      </c>
      <c r="E204" s="79">
        <v>50</v>
      </c>
      <c r="F204" s="79">
        <v>91</v>
      </c>
      <c r="G204" s="79">
        <v>41</v>
      </c>
      <c r="H204" s="79">
        <v>0</v>
      </c>
      <c r="I204" s="79">
        <v>73</v>
      </c>
      <c r="J204" s="79" t="s">
        <v>424</v>
      </c>
      <c r="K204" s="79">
        <f t="shared" si="15"/>
        <v>0</v>
      </c>
      <c r="L204" s="79">
        <v>0</v>
      </c>
      <c r="M204" s="79">
        <v>0</v>
      </c>
      <c r="N204" s="79">
        <v>0</v>
      </c>
      <c r="O204" s="79">
        <v>74</v>
      </c>
      <c r="Q204" s="66" t="s">
        <v>427</v>
      </c>
      <c r="R204" s="66">
        <f t="shared" si="16"/>
        <v>1</v>
      </c>
    </row>
    <row r="205" spans="1:18">
      <c r="A205" s="192" t="str">
        <f t="shared" si="14"/>
        <v>CF</v>
      </c>
      <c r="B205" s="75">
        <v>207</v>
      </c>
      <c r="C205" s="3" t="s">
        <v>360</v>
      </c>
      <c r="D205" s="79" t="s">
        <v>423</v>
      </c>
      <c r="E205" s="79">
        <v>70</v>
      </c>
      <c r="F205" s="79">
        <v>79</v>
      </c>
      <c r="G205" s="79">
        <v>47</v>
      </c>
      <c r="H205" s="79">
        <v>0</v>
      </c>
      <c r="I205" s="79">
        <v>77</v>
      </c>
      <c r="J205" s="79" t="s">
        <v>424</v>
      </c>
      <c r="K205" s="79">
        <f t="shared" si="15"/>
        <v>0</v>
      </c>
      <c r="L205" s="79">
        <v>0</v>
      </c>
      <c r="M205" s="79">
        <v>0</v>
      </c>
      <c r="N205" s="79">
        <v>0</v>
      </c>
      <c r="O205" s="79">
        <v>60</v>
      </c>
      <c r="Q205" s="66" t="s">
        <v>425</v>
      </c>
      <c r="R205" s="66">
        <f t="shared" si="16"/>
        <v>0</v>
      </c>
    </row>
    <row r="206" spans="1:18">
      <c r="A206" s="192" t="str">
        <f t="shared" si="14"/>
        <v>D0</v>
      </c>
      <c r="B206" s="75">
        <v>208</v>
      </c>
      <c r="C206" s="75" t="s">
        <v>361</v>
      </c>
      <c r="D206" s="79" t="s">
        <v>423</v>
      </c>
      <c r="E206" s="79">
        <v>54</v>
      </c>
      <c r="F206" s="79">
        <v>86</v>
      </c>
      <c r="G206" s="79">
        <v>41</v>
      </c>
      <c r="H206" s="79">
        <v>0</v>
      </c>
      <c r="I206" s="79">
        <v>71</v>
      </c>
      <c r="J206" s="79" t="s">
        <v>424</v>
      </c>
      <c r="K206" s="79">
        <f t="shared" si="15"/>
        <v>0</v>
      </c>
      <c r="L206" s="79">
        <v>0</v>
      </c>
      <c r="M206" s="79">
        <v>0</v>
      </c>
      <c r="N206" s="79">
        <v>0</v>
      </c>
      <c r="O206" s="79">
        <v>87</v>
      </c>
      <c r="Q206" s="66" t="s">
        <v>427</v>
      </c>
      <c r="R206" s="66">
        <f t="shared" si="16"/>
        <v>1</v>
      </c>
    </row>
    <row r="207" spans="1:18">
      <c r="A207" s="192" t="str">
        <f t="shared" si="14"/>
        <v>D1</v>
      </c>
      <c r="B207" s="75">
        <v>209</v>
      </c>
      <c r="C207" s="200" t="s">
        <v>362</v>
      </c>
      <c r="D207" s="79" t="s">
        <v>423</v>
      </c>
      <c r="E207" s="79">
        <v>88</v>
      </c>
      <c r="F207" s="79">
        <v>75</v>
      </c>
      <c r="G207" s="79">
        <v>88</v>
      </c>
      <c r="H207" s="79">
        <v>100</v>
      </c>
      <c r="I207" s="79">
        <v>96</v>
      </c>
      <c r="J207" s="79" t="s">
        <v>426</v>
      </c>
      <c r="K207" s="79">
        <f t="shared" si="15"/>
        <v>1</v>
      </c>
      <c r="L207" s="79">
        <v>500</v>
      </c>
      <c r="M207" s="79">
        <v>200</v>
      </c>
      <c r="N207" s="79">
        <v>200</v>
      </c>
      <c r="O207" s="79">
        <v>59</v>
      </c>
      <c r="Q207" s="66" t="s">
        <v>427</v>
      </c>
      <c r="R207" s="66">
        <f t="shared" si="16"/>
        <v>1</v>
      </c>
    </row>
    <row r="208" spans="1:18">
      <c r="A208" s="192" t="str">
        <f t="shared" si="14"/>
        <v>D2</v>
      </c>
      <c r="B208" s="75">
        <v>210</v>
      </c>
      <c r="C208" s="91" t="s">
        <v>364</v>
      </c>
      <c r="D208" s="79" t="s">
        <v>423</v>
      </c>
      <c r="E208" s="79">
        <v>96</v>
      </c>
      <c r="F208" s="79">
        <v>29</v>
      </c>
      <c r="G208" s="79">
        <v>71</v>
      </c>
      <c r="H208" s="79">
        <v>100</v>
      </c>
      <c r="I208" s="79">
        <v>98</v>
      </c>
      <c r="J208" s="79" t="s">
        <v>428</v>
      </c>
      <c r="K208" s="79">
        <f t="shared" si="15"/>
        <v>2</v>
      </c>
      <c r="L208" s="79">
        <v>500</v>
      </c>
      <c r="M208" s="79">
        <v>200</v>
      </c>
      <c r="N208" s="79">
        <v>200</v>
      </c>
      <c r="O208" s="79">
        <v>77</v>
      </c>
      <c r="Q208" s="66" t="s">
        <v>427</v>
      </c>
      <c r="R208" s="66">
        <f t="shared" si="16"/>
        <v>1</v>
      </c>
    </row>
    <row r="209" spans="1:18">
      <c r="A209" s="192" t="str">
        <f t="shared" si="14"/>
        <v>D3</v>
      </c>
      <c r="B209" s="75">
        <v>211</v>
      </c>
      <c r="C209" s="3" t="s">
        <v>365</v>
      </c>
      <c r="D209" s="79" t="s">
        <v>423</v>
      </c>
      <c r="E209" s="79">
        <v>82</v>
      </c>
      <c r="F209" s="79">
        <v>43</v>
      </c>
      <c r="G209" s="79">
        <v>71</v>
      </c>
      <c r="H209" s="79">
        <v>0</v>
      </c>
      <c r="I209" s="79">
        <v>99</v>
      </c>
      <c r="J209" s="79" t="s">
        <v>424</v>
      </c>
      <c r="K209" s="79">
        <f t="shared" si="15"/>
        <v>0</v>
      </c>
      <c r="L209" s="79">
        <v>0</v>
      </c>
      <c r="M209" s="79">
        <v>0</v>
      </c>
      <c r="N209" s="79">
        <v>0</v>
      </c>
      <c r="O209" s="79">
        <v>47</v>
      </c>
      <c r="Q209" s="66" t="s">
        <v>425</v>
      </c>
      <c r="R209" s="66">
        <f t="shared" si="16"/>
        <v>0</v>
      </c>
    </row>
    <row r="210" spans="1:18">
      <c r="A210" s="163" t="str">
        <f>IF(B210&lt;16,0&amp;DEC2HEX(B210),DEC2HEX(B210))</f>
        <v>0D</v>
      </c>
      <c r="B210" s="75">
        <v>13</v>
      </c>
      <c r="C210" s="201" t="s">
        <v>366</v>
      </c>
      <c r="D210" s="79" t="s">
        <v>423</v>
      </c>
      <c r="E210" s="79">
        <v>93</v>
      </c>
      <c r="F210" s="79">
        <v>79</v>
      </c>
      <c r="G210" s="79">
        <v>72</v>
      </c>
      <c r="H210" s="79">
        <v>100</v>
      </c>
      <c r="I210" s="79">
        <v>255</v>
      </c>
      <c r="J210" s="79" t="s">
        <v>424</v>
      </c>
      <c r="K210" s="79">
        <f t="shared" si="15"/>
        <v>0</v>
      </c>
      <c r="L210" s="79">
        <v>1000</v>
      </c>
      <c r="M210" s="79">
        <v>500</v>
      </c>
      <c r="N210" s="79">
        <v>400</v>
      </c>
      <c r="O210" s="79">
        <v>88</v>
      </c>
      <c r="Q210" s="66" t="s">
        <v>427</v>
      </c>
      <c r="R210" s="66">
        <f t="shared" si="16"/>
        <v>1</v>
      </c>
    </row>
    <row r="211" spans="1:18">
      <c r="A211" s="163" t="str">
        <f>IF(B211&lt;16,0&amp;DEC2HEX(B211),DEC2HEX(B211))</f>
        <v>0E</v>
      </c>
      <c r="B211" s="75">
        <v>14</v>
      </c>
      <c r="C211" s="201" t="s">
        <v>367</v>
      </c>
      <c r="D211" s="79" t="s">
        <v>423</v>
      </c>
      <c r="E211" s="79">
        <v>86</v>
      </c>
      <c r="F211" s="79">
        <v>73</v>
      </c>
      <c r="G211" s="79">
        <v>52</v>
      </c>
      <c r="H211" s="79">
        <v>100</v>
      </c>
      <c r="I211" s="79">
        <v>255</v>
      </c>
      <c r="J211" s="79" t="s">
        <v>424</v>
      </c>
      <c r="K211" s="79">
        <f t="shared" si="15"/>
        <v>0</v>
      </c>
      <c r="L211" s="79">
        <v>1000</v>
      </c>
      <c r="M211" s="79">
        <v>500</v>
      </c>
      <c r="N211" s="79">
        <v>400</v>
      </c>
      <c r="O211" s="79">
        <v>40</v>
      </c>
      <c r="Q211" s="66" t="s">
        <v>427</v>
      </c>
      <c r="R211" s="66">
        <f t="shared" si="16"/>
        <v>1</v>
      </c>
    </row>
    <row r="212" spans="1:18">
      <c r="A212" s="192" t="str">
        <f t="shared" ref="A212:A231" si="17">DEC2HEX(B212)</f>
        <v>D4</v>
      </c>
      <c r="B212" s="75">
        <v>212</v>
      </c>
      <c r="C212" s="3" t="s">
        <v>368</v>
      </c>
      <c r="D212" s="79" t="s">
        <v>423</v>
      </c>
      <c r="E212" s="79">
        <v>69</v>
      </c>
      <c r="F212" s="79">
        <v>45</v>
      </c>
      <c r="G212" s="79">
        <v>65</v>
      </c>
      <c r="H212" s="79">
        <v>0</v>
      </c>
      <c r="I212" s="79">
        <v>99</v>
      </c>
      <c r="J212" s="79" t="s">
        <v>424</v>
      </c>
      <c r="K212" s="79">
        <f t="shared" si="15"/>
        <v>0</v>
      </c>
      <c r="L212" s="79">
        <v>0</v>
      </c>
      <c r="M212" s="79">
        <v>0</v>
      </c>
      <c r="N212" s="79">
        <v>0</v>
      </c>
      <c r="O212" s="79">
        <v>41</v>
      </c>
      <c r="Q212" s="66" t="s">
        <v>425</v>
      </c>
      <c r="R212" s="66">
        <f t="shared" si="16"/>
        <v>0</v>
      </c>
    </row>
    <row r="213" spans="1:18">
      <c r="A213" s="192" t="str">
        <f t="shared" si="17"/>
        <v>D5</v>
      </c>
      <c r="B213" s="75">
        <v>213</v>
      </c>
      <c r="C213" s="3" t="s">
        <v>369</v>
      </c>
      <c r="D213" s="79" t="s">
        <v>423</v>
      </c>
      <c r="E213" s="79">
        <v>62</v>
      </c>
      <c r="F213" s="79">
        <v>45</v>
      </c>
      <c r="G213" s="79">
        <v>65</v>
      </c>
      <c r="H213" s="79">
        <v>0</v>
      </c>
      <c r="I213" s="79">
        <v>99</v>
      </c>
      <c r="J213" s="79" t="s">
        <v>424</v>
      </c>
      <c r="K213" s="79">
        <f t="shared" si="15"/>
        <v>0</v>
      </c>
      <c r="L213" s="79">
        <v>0</v>
      </c>
      <c r="M213" s="79">
        <v>0</v>
      </c>
      <c r="N213" s="79">
        <v>0</v>
      </c>
      <c r="O213" s="79">
        <v>61</v>
      </c>
      <c r="Q213" s="66" t="s">
        <v>425</v>
      </c>
      <c r="R213" s="66">
        <f t="shared" si="16"/>
        <v>0</v>
      </c>
    </row>
    <row r="214" spans="1:18">
      <c r="A214" s="192" t="str">
        <f t="shared" si="17"/>
        <v>D6</v>
      </c>
      <c r="B214" s="75">
        <v>214</v>
      </c>
      <c r="C214" s="75" t="s">
        <v>370</v>
      </c>
      <c r="D214" s="79" t="s">
        <v>423</v>
      </c>
      <c r="E214" s="79">
        <v>79</v>
      </c>
      <c r="F214" s="79">
        <v>68</v>
      </c>
      <c r="G214" s="79">
        <v>32</v>
      </c>
      <c r="H214" s="79">
        <v>0</v>
      </c>
      <c r="I214" s="79">
        <v>97</v>
      </c>
      <c r="J214" s="79" t="s">
        <v>424</v>
      </c>
      <c r="K214" s="79">
        <f t="shared" si="15"/>
        <v>0</v>
      </c>
      <c r="L214" s="79">
        <v>0</v>
      </c>
      <c r="M214" s="79">
        <v>0</v>
      </c>
      <c r="N214" s="79">
        <v>0</v>
      </c>
      <c r="O214" s="79">
        <v>40</v>
      </c>
      <c r="Q214" s="66" t="s">
        <v>425</v>
      </c>
      <c r="R214" s="66">
        <f t="shared" si="16"/>
        <v>0</v>
      </c>
    </row>
    <row r="215" spans="1:18">
      <c r="A215" s="192" t="str">
        <f t="shared" si="17"/>
        <v>D7</v>
      </c>
      <c r="B215" s="75">
        <v>215</v>
      </c>
      <c r="C215" s="92" t="s">
        <v>371</v>
      </c>
      <c r="D215" s="79" t="s">
        <v>423</v>
      </c>
      <c r="E215" s="79">
        <v>72</v>
      </c>
      <c r="F215" s="79">
        <v>73</v>
      </c>
      <c r="G215" s="79">
        <v>39</v>
      </c>
      <c r="H215" s="79">
        <v>100</v>
      </c>
      <c r="I215" s="79">
        <v>51</v>
      </c>
      <c r="J215" s="79" t="s">
        <v>424</v>
      </c>
      <c r="K215" s="79">
        <f t="shared" si="15"/>
        <v>0</v>
      </c>
      <c r="L215" s="79">
        <v>1000</v>
      </c>
      <c r="M215" s="79">
        <v>500</v>
      </c>
      <c r="N215" s="79">
        <v>400</v>
      </c>
      <c r="O215" s="79">
        <v>59</v>
      </c>
      <c r="Q215" s="66" t="s">
        <v>425</v>
      </c>
      <c r="R215" s="66">
        <f t="shared" si="16"/>
        <v>0</v>
      </c>
    </row>
    <row r="216" spans="1:18">
      <c r="A216" s="192" t="str">
        <f t="shared" si="17"/>
        <v>D8</v>
      </c>
      <c r="B216" s="75">
        <v>216</v>
      </c>
      <c r="C216" s="75" t="s">
        <v>372</v>
      </c>
      <c r="D216" s="79" t="s">
        <v>423</v>
      </c>
      <c r="E216" s="79">
        <v>91</v>
      </c>
      <c r="F216" s="79">
        <v>55</v>
      </c>
      <c r="G216" s="79">
        <v>83</v>
      </c>
      <c r="H216" s="79">
        <v>0</v>
      </c>
      <c r="I216" s="79">
        <v>73</v>
      </c>
      <c r="J216" s="79" t="s">
        <v>428</v>
      </c>
      <c r="K216" s="79">
        <f t="shared" si="15"/>
        <v>2</v>
      </c>
      <c r="L216" s="79">
        <v>0</v>
      </c>
      <c r="M216" s="79">
        <v>0</v>
      </c>
      <c r="N216" s="79">
        <v>0</v>
      </c>
      <c r="O216" s="79">
        <v>80</v>
      </c>
      <c r="Q216" s="66" t="s">
        <v>427</v>
      </c>
      <c r="R216" s="66">
        <f t="shared" si="16"/>
        <v>1</v>
      </c>
    </row>
    <row r="217" spans="1:18">
      <c r="A217" s="192" t="str">
        <f t="shared" si="17"/>
        <v>D9</v>
      </c>
      <c r="B217" s="75">
        <v>217</v>
      </c>
      <c r="C217" s="75" t="s">
        <v>374</v>
      </c>
      <c r="D217" s="79" t="s">
        <v>423</v>
      </c>
      <c r="E217" s="79">
        <v>94</v>
      </c>
      <c r="F217" s="79">
        <v>45</v>
      </c>
      <c r="G217" s="79">
        <v>90</v>
      </c>
      <c r="H217" s="79">
        <v>0</v>
      </c>
      <c r="I217" s="79">
        <v>97</v>
      </c>
      <c r="J217" s="79" t="s">
        <v>428</v>
      </c>
      <c r="K217" s="79">
        <f t="shared" si="15"/>
        <v>2</v>
      </c>
      <c r="L217" s="79">
        <v>0</v>
      </c>
      <c r="M217" s="79">
        <v>0</v>
      </c>
      <c r="N217" s="79">
        <v>0</v>
      </c>
      <c r="O217" s="79">
        <v>66</v>
      </c>
      <c r="Q217" s="66" t="s">
        <v>427</v>
      </c>
      <c r="R217" s="66">
        <f t="shared" si="16"/>
        <v>1</v>
      </c>
    </row>
    <row r="218" spans="1:18">
      <c r="A218" s="192" t="str">
        <f t="shared" si="17"/>
        <v>DA</v>
      </c>
      <c r="B218" s="75">
        <v>218</v>
      </c>
      <c r="C218" s="92" t="s">
        <v>375</v>
      </c>
      <c r="D218" s="79" t="s">
        <v>423</v>
      </c>
      <c r="E218" s="79">
        <v>79</v>
      </c>
      <c r="F218" s="79">
        <v>51</v>
      </c>
      <c r="G218" s="79">
        <v>68</v>
      </c>
      <c r="H218" s="79">
        <v>100</v>
      </c>
      <c r="I218" s="79">
        <v>19</v>
      </c>
      <c r="J218" s="79" t="s">
        <v>428</v>
      </c>
      <c r="K218" s="79">
        <f t="shared" si="15"/>
        <v>2</v>
      </c>
      <c r="L218" s="79">
        <v>1000</v>
      </c>
      <c r="M218" s="79">
        <v>500</v>
      </c>
      <c r="N218" s="79">
        <v>400</v>
      </c>
      <c r="O218" s="79">
        <v>36</v>
      </c>
      <c r="Q218" s="66" t="s">
        <v>425</v>
      </c>
      <c r="R218" s="66">
        <f t="shared" si="16"/>
        <v>0</v>
      </c>
    </row>
    <row r="219" spans="1:18">
      <c r="A219" s="192" t="str">
        <f t="shared" si="17"/>
        <v>DB</v>
      </c>
      <c r="B219" s="75">
        <v>219</v>
      </c>
      <c r="C219" s="75" t="s">
        <v>376</v>
      </c>
      <c r="D219" s="79" t="s">
        <v>423</v>
      </c>
      <c r="E219" s="79">
        <v>71</v>
      </c>
      <c r="F219" s="79">
        <v>89</v>
      </c>
      <c r="G219" s="79">
        <v>59</v>
      </c>
      <c r="H219" s="79">
        <v>0</v>
      </c>
      <c r="I219" s="79">
        <v>98</v>
      </c>
      <c r="J219" s="79" t="s">
        <v>424</v>
      </c>
      <c r="K219" s="79">
        <f t="shared" si="15"/>
        <v>0</v>
      </c>
      <c r="L219" s="79">
        <v>0</v>
      </c>
      <c r="M219" s="79">
        <v>0</v>
      </c>
      <c r="N219" s="79">
        <v>0</v>
      </c>
      <c r="O219" s="79">
        <v>90</v>
      </c>
      <c r="Q219" s="66" t="s">
        <v>427</v>
      </c>
      <c r="R219" s="66">
        <f t="shared" si="16"/>
        <v>1</v>
      </c>
    </row>
    <row r="220" spans="1:18">
      <c r="A220" s="192" t="str">
        <f t="shared" si="17"/>
        <v>DC</v>
      </c>
      <c r="B220" s="75">
        <v>220</v>
      </c>
      <c r="C220" s="200" t="s">
        <v>377</v>
      </c>
      <c r="D220" s="79" t="s">
        <v>423</v>
      </c>
      <c r="E220" s="79">
        <v>99</v>
      </c>
      <c r="F220" s="79">
        <v>35</v>
      </c>
      <c r="G220" s="79">
        <v>98</v>
      </c>
      <c r="H220" s="79">
        <v>100</v>
      </c>
      <c r="I220" s="79">
        <v>98</v>
      </c>
      <c r="J220" s="79" t="s">
        <v>428</v>
      </c>
      <c r="K220" s="79">
        <f t="shared" si="15"/>
        <v>2</v>
      </c>
      <c r="L220" s="79">
        <v>500</v>
      </c>
      <c r="M220" s="79">
        <v>200</v>
      </c>
      <c r="N220" s="79">
        <v>200</v>
      </c>
      <c r="O220" s="79">
        <v>45</v>
      </c>
      <c r="Q220" s="66" t="s">
        <v>427</v>
      </c>
      <c r="R220" s="66">
        <f t="shared" si="16"/>
        <v>1</v>
      </c>
    </row>
    <row r="221" spans="1:18">
      <c r="A221" s="192" t="str">
        <f t="shared" si="17"/>
        <v>DE</v>
      </c>
      <c r="B221" s="75">
        <v>222</v>
      </c>
      <c r="C221" s="200" t="s">
        <v>378</v>
      </c>
      <c r="D221" s="79" t="s">
        <v>423</v>
      </c>
      <c r="E221" s="79">
        <v>81</v>
      </c>
      <c r="F221" s="79">
        <v>42</v>
      </c>
      <c r="G221" s="79">
        <v>69</v>
      </c>
      <c r="H221" s="79">
        <v>100</v>
      </c>
      <c r="I221" s="79">
        <v>75</v>
      </c>
      <c r="J221" s="79" t="s">
        <v>428</v>
      </c>
      <c r="K221" s="79">
        <f t="shared" si="15"/>
        <v>2</v>
      </c>
      <c r="L221" s="79">
        <v>500</v>
      </c>
      <c r="M221" s="79">
        <v>200</v>
      </c>
      <c r="N221" s="79">
        <v>200</v>
      </c>
      <c r="O221" s="79">
        <v>37</v>
      </c>
      <c r="Q221" s="66" t="s">
        <v>425</v>
      </c>
      <c r="R221" s="66">
        <f t="shared" si="16"/>
        <v>0</v>
      </c>
    </row>
    <row r="222" spans="1:18">
      <c r="A222" s="192" t="str">
        <f t="shared" si="17"/>
        <v>DF</v>
      </c>
      <c r="B222" s="75">
        <v>223</v>
      </c>
      <c r="C222" s="75" t="s">
        <v>379</v>
      </c>
      <c r="D222" s="79" t="s">
        <v>423</v>
      </c>
      <c r="E222" s="79">
        <v>45</v>
      </c>
      <c r="F222" s="79">
        <v>86</v>
      </c>
      <c r="G222" s="79">
        <v>41</v>
      </c>
      <c r="H222" s="79">
        <v>0</v>
      </c>
      <c r="I222" s="79">
        <v>97</v>
      </c>
      <c r="J222" s="79" t="s">
        <v>424</v>
      </c>
      <c r="K222" s="79">
        <f t="shared" si="15"/>
        <v>0</v>
      </c>
      <c r="L222" s="79">
        <v>0</v>
      </c>
      <c r="M222" s="79">
        <v>0</v>
      </c>
      <c r="N222" s="79">
        <v>0</v>
      </c>
      <c r="O222" s="79">
        <v>94</v>
      </c>
      <c r="Q222" s="66" t="s">
        <v>427</v>
      </c>
      <c r="R222" s="66">
        <f t="shared" si="16"/>
        <v>1</v>
      </c>
    </row>
    <row r="223" spans="1:18">
      <c r="A223" s="192" t="str">
        <f t="shared" si="17"/>
        <v>E0</v>
      </c>
      <c r="B223" s="75">
        <v>224</v>
      </c>
      <c r="C223" s="200" t="s">
        <v>380</v>
      </c>
      <c r="D223" s="79" t="s">
        <v>423</v>
      </c>
      <c r="E223" s="79">
        <v>91</v>
      </c>
      <c r="F223" s="79">
        <v>41</v>
      </c>
      <c r="G223" s="79">
        <v>84</v>
      </c>
      <c r="H223" s="79">
        <v>100</v>
      </c>
      <c r="I223" s="79">
        <v>90</v>
      </c>
      <c r="J223" s="79" t="s">
        <v>428</v>
      </c>
      <c r="K223" s="79">
        <f t="shared" si="15"/>
        <v>2</v>
      </c>
      <c r="L223" s="79">
        <v>500</v>
      </c>
      <c r="M223" s="79">
        <v>100</v>
      </c>
      <c r="N223" s="79">
        <v>300</v>
      </c>
      <c r="O223" s="79">
        <v>21</v>
      </c>
      <c r="Q223" s="66" t="s">
        <v>427</v>
      </c>
      <c r="R223" s="66">
        <f t="shared" si="16"/>
        <v>1</v>
      </c>
    </row>
    <row r="224" spans="1:18">
      <c r="A224" s="192" t="str">
        <f t="shared" si="17"/>
        <v>E1</v>
      </c>
      <c r="B224" s="75">
        <v>225</v>
      </c>
      <c r="C224" s="75" t="s">
        <v>381</v>
      </c>
      <c r="D224" s="79" t="s">
        <v>423</v>
      </c>
      <c r="E224" s="79">
        <v>97</v>
      </c>
      <c r="F224" s="79">
        <v>78</v>
      </c>
      <c r="G224" s="79">
        <v>92</v>
      </c>
      <c r="H224" s="79">
        <v>0</v>
      </c>
      <c r="I224" s="79">
        <v>90</v>
      </c>
      <c r="J224" s="79" t="s">
        <v>426</v>
      </c>
      <c r="K224" s="79">
        <f t="shared" si="15"/>
        <v>1</v>
      </c>
      <c r="L224" s="79">
        <v>0</v>
      </c>
      <c r="M224" s="79">
        <v>0</v>
      </c>
      <c r="N224" s="79">
        <v>0</v>
      </c>
      <c r="O224" s="79">
        <v>90</v>
      </c>
      <c r="Q224" s="66" t="s">
        <v>427</v>
      </c>
      <c r="R224" s="66">
        <f t="shared" si="16"/>
        <v>1</v>
      </c>
    </row>
    <row r="225" spans="1:18">
      <c r="A225" s="192" t="str">
        <f t="shared" si="17"/>
        <v>E2</v>
      </c>
      <c r="B225" s="75">
        <v>226</v>
      </c>
      <c r="C225" s="200" t="s">
        <v>382</v>
      </c>
      <c r="D225" s="79" t="s">
        <v>423</v>
      </c>
      <c r="E225" s="79">
        <v>84</v>
      </c>
      <c r="F225" s="79">
        <v>78</v>
      </c>
      <c r="G225" s="79">
        <v>53</v>
      </c>
      <c r="H225" s="79">
        <v>100</v>
      </c>
      <c r="I225" s="79">
        <v>69</v>
      </c>
      <c r="J225" s="79" t="s">
        <v>428</v>
      </c>
      <c r="K225" s="79">
        <f t="shared" si="15"/>
        <v>2</v>
      </c>
      <c r="L225" s="79">
        <v>500</v>
      </c>
      <c r="M225" s="79">
        <v>100</v>
      </c>
      <c r="N225" s="79">
        <v>300</v>
      </c>
      <c r="O225" s="79">
        <v>86</v>
      </c>
      <c r="Q225" s="66" t="s">
        <v>427</v>
      </c>
      <c r="R225" s="66">
        <f t="shared" si="16"/>
        <v>1</v>
      </c>
    </row>
    <row r="226" spans="1:18">
      <c r="A226" s="192" t="str">
        <f t="shared" si="17"/>
        <v>E3</v>
      </c>
      <c r="B226" s="75">
        <v>227</v>
      </c>
      <c r="C226" s="92" t="s">
        <v>383</v>
      </c>
      <c r="D226" s="79" t="s">
        <v>423</v>
      </c>
      <c r="E226" s="79">
        <v>82</v>
      </c>
      <c r="F226" s="79">
        <v>59</v>
      </c>
      <c r="G226" s="79">
        <v>71</v>
      </c>
      <c r="H226" s="79">
        <v>100</v>
      </c>
      <c r="I226" s="79">
        <v>58</v>
      </c>
      <c r="J226" s="79" t="s">
        <v>428</v>
      </c>
      <c r="K226" s="79">
        <f t="shared" si="15"/>
        <v>2</v>
      </c>
      <c r="L226" s="79">
        <v>1000</v>
      </c>
      <c r="M226" s="79">
        <v>500</v>
      </c>
      <c r="N226" s="79">
        <v>400</v>
      </c>
      <c r="O226" s="79">
        <v>77</v>
      </c>
      <c r="Q226" s="66" t="s">
        <v>425</v>
      </c>
      <c r="R226" s="66">
        <f t="shared" si="16"/>
        <v>0</v>
      </c>
    </row>
    <row r="227" spans="1:18">
      <c r="A227" s="192" t="str">
        <f t="shared" si="17"/>
        <v>E4</v>
      </c>
      <c r="B227" s="75">
        <v>228</v>
      </c>
      <c r="C227" s="200" t="s">
        <v>384</v>
      </c>
      <c r="D227" s="79" t="s">
        <v>423</v>
      </c>
      <c r="E227" s="79">
        <v>97</v>
      </c>
      <c r="F227" s="79">
        <v>63</v>
      </c>
      <c r="G227" s="79">
        <v>91</v>
      </c>
      <c r="H227" s="79">
        <v>100</v>
      </c>
      <c r="I227" s="79">
        <v>79</v>
      </c>
      <c r="J227" s="79" t="s">
        <v>428</v>
      </c>
      <c r="K227" s="79">
        <f t="shared" si="15"/>
        <v>2</v>
      </c>
      <c r="L227" s="79">
        <v>500</v>
      </c>
      <c r="M227" s="79">
        <v>100</v>
      </c>
      <c r="N227" s="79">
        <v>300</v>
      </c>
      <c r="O227" s="79">
        <v>77</v>
      </c>
      <c r="Q227" s="66" t="s">
        <v>427</v>
      </c>
      <c r="R227" s="66">
        <f t="shared" si="16"/>
        <v>1</v>
      </c>
    </row>
    <row r="228" spans="1:18">
      <c r="A228" s="192" t="str">
        <f t="shared" si="17"/>
        <v>E5</v>
      </c>
      <c r="B228" s="75">
        <v>229</v>
      </c>
      <c r="C228" s="200" t="s">
        <v>386</v>
      </c>
      <c r="D228" s="79" t="s">
        <v>423</v>
      </c>
      <c r="E228" s="79">
        <v>68</v>
      </c>
      <c r="F228" s="79">
        <v>70</v>
      </c>
      <c r="G228" s="79">
        <v>36</v>
      </c>
      <c r="H228" s="79">
        <v>100</v>
      </c>
      <c r="I228" s="79">
        <v>79</v>
      </c>
      <c r="J228" s="79" t="s">
        <v>428</v>
      </c>
      <c r="K228" s="79">
        <f t="shared" si="15"/>
        <v>2</v>
      </c>
      <c r="L228" s="79">
        <v>500</v>
      </c>
      <c r="M228" s="79">
        <v>100</v>
      </c>
      <c r="N228" s="79">
        <v>300</v>
      </c>
      <c r="O228" s="79">
        <v>77</v>
      </c>
      <c r="Q228" s="66" t="s">
        <v>425</v>
      </c>
      <c r="R228" s="66">
        <f t="shared" si="16"/>
        <v>0</v>
      </c>
    </row>
    <row r="229" spans="1:18">
      <c r="A229" s="192" t="str">
        <f t="shared" si="17"/>
        <v>DD</v>
      </c>
      <c r="B229" s="75">
        <v>221</v>
      </c>
      <c r="C229" s="75" t="s">
        <v>388</v>
      </c>
      <c r="D229" s="79" t="s">
        <v>423</v>
      </c>
      <c r="E229" s="79">
        <v>93</v>
      </c>
      <c r="F229" s="79">
        <v>35</v>
      </c>
      <c r="G229" s="79">
        <v>90</v>
      </c>
      <c r="H229" s="79">
        <v>0</v>
      </c>
      <c r="I229" s="79">
        <v>98</v>
      </c>
      <c r="J229" s="79" t="s">
        <v>428</v>
      </c>
      <c r="K229" s="79">
        <f t="shared" si="15"/>
        <v>2</v>
      </c>
      <c r="L229" s="79">
        <v>0</v>
      </c>
      <c r="M229" s="79">
        <v>0</v>
      </c>
      <c r="N229" s="79">
        <v>0</v>
      </c>
      <c r="O229" s="79">
        <v>45</v>
      </c>
      <c r="Q229" s="66" t="s">
        <v>427</v>
      </c>
      <c r="R229" s="66">
        <f t="shared" si="16"/>
        <v>1</v>
      </c>
    </row>
    <row r="230" spans="1:18">
      <c r="A230" s="192" t="str">
        <f t="shared" si="17"/>
        <v>E6</v>
      </c>
      <c r="B230" s="75">
        <v>230</v>
      </c>
      <c r="C230" s="75" t="s">
        <v>389</v>
      </c>
      <c r="D230" s="79" t="s">
        <v>423</v>
      </c>
      <c r="E230" s="79">
        <v>97</v>
      </c>
      <c r="F230" s="79">
        <v>50</v>
      </c>
      <c r="G230" s="79">
        <v>92</v>
      </c>
      <c r="H230" s="79">
        <v>0</v>
      </c>
      <c r="I230" s="79">
        <v>78</v>
      </c>
      <c r="J230" s="79" t="s">
        <v>424</v>
      </c>
      <c r="K230" s="79">
        <f t="shared" si="15"/>
        <v>0</v>
      </c>
      <c r="L230" s="79">
        <v>0</v>
      </c>
      <c r="M230" s="79">
        <v>0</v>
      </c>
      <c r="N230" s="79">
        <v>0</v>
      </c>
      <c r="O230" s="79">
        <v>52</v>
      </c>
      <c r="Q230" s="66" t="s">
        <v>427</v>
      </c>
      <c r="R230" s="66">
        <f t="shared" si="16"/>
        <v>1</v>
      </c>
    </row>
    <row r="231" spans="1:18">
      <c r="A231" s="192" t="str">
        <f t="shared" si="17"/>
        <v>E7</v>
      </c>
      <c r="B231" s="75">
        <v>231</v>
      </c>
      <c r="C231" s="200" t="s">
        <v>390</v>
      </c>
      <c r="D231" s="79" t="s">
        <v>423</v>
      </c>
      <c r="E231" s="79">
        <v>82</v>
      </c>
      <c r="F231" s="79">
        <v>41</v>
      </c>
      <c r="G231" s="79">
        <v>69</v>
      </c>
      <c r="H231" s="79">
        <v>100</v>
      </c>
      <c r="I231" s="79">
        <v>83</v>
      </c>
      <c r="J231" s="79" t="s">
        <v>428</v>
      </c>
      <c r="K231" s="79">
        <f t="shared" si="15"/>
        <v>2</v>
      </c>
      <c r="L231" s="79">
        <v>500</v>
      </c>
      <c r="M231" s="79">
        <v>100</v>
      </c>
      <c r="N231" s="79">
        <v>300</v>
      </c>
      <c r="O231" s="79">
        <v>23</v>
      </c>
      <c r="Q231" s="66" t="s">
        <v>425</v>
      </c>
      <c r="R231" s="66">
        <f t="shared" si="16"/>
        <v>0</v>
      </c>
    </row>
    <row r="232" spans="1:18">
      <c r="A232" s="163" t="str">
        <f>IF(B232&lt;16,0&amp;DEC2HEX(B232),DEC2HEX(B232))</f>
        <v>0F</v>
      </c>
      <c r="B232" s="75">
        <v>15</v>
      </c>
      <c r="C232" s="205" t="s">
        <v>392</v>
      </c>
      <c r="D232" s="79" t="s">
        <v>423</v>
      </c>
      <c r="E232" s="79">
        <v>85</v>
      </c>
      <c r="F232" s="79">
        <v>39</v>
      </c>
      <c r="G232" s="79">
        <v>71</v>
      </c>
      <c r="H232" s="79">
        <v>100</v>
      </c>
      <c r="I232" s="79">
        <v>255</v>
      </c>
      <c r="J232" s="79" t="s">
        <v>428</v>
      </c>
      <c r="K232" s="79">
        <f t="shared" si="15"/>
        <v>2</v>
      </c>
      <c r="L232" s="79">
        <v>1000</v>
      </c>
      <c r="M232" s="79">
        <v>500</v>
      </c>
      <c r="N232" s="79">
        <v>400</v>
      </c>
      <c r="O232" s="79">
        <v>49</v>
      </c>
      <c r="Q232" s="66" t="s">
        <v>427</v>
      </c>
      <c r="R232" s="66">
        <f t="shared" si="16"/>
        <v>1</v>
      </c>
    </row>
    <row r="233" spans="1:18">
      <c r="A233" s="192" t="str">
        <f t="shared" ref="A230:A255" si="18">DEC2HEX(B233)</f>
        <v>E8</v>
      </c>
      <c r="B233" s="75">
        <v>232</v>
      </c>
      <c r="C233" s="75" t="s">
        <v>393</v>
      </c>
      <c r="D233" s="79" t="s">
        <v>423</v>
      </c>
      <c r="E233" s="79">
        <v>79</v>
      </c>
      <c r="F233" s="79">
        <v>63</v>
      </c>
      <c r="G233" s="79">
        <v>73</v>
      </c>
      <c r="H233" s="79">
        <v>0</v>
      </c>
      <c r="I233" s="79">
        <v>85</v>
      </c>
      <c r="J233" s="79" t="s">
        <v>428</v>
      </c>
      <c r="K233" s="79">
        <f t="shared" si="15"/>
        <v>2</v>
      </c>
      <c r="L233" s="79">
        <v>0</v>
      </c>
      <c r="M233" s="79">
        <v>0</v>
      </c>
      <c r="N233" s="79">
        <v>0</v>
      </c>
      <c r="O233" s="79">
        <v>85</v>
      </c>
      <c r="Q233" s="66" t="s">
        <v>425</v>
      </c>
      <c r="R233" s="66">
        <f t="shared" si="16"/>
        <v>0</v>
      </c>
    </row>
    <row r="234" spans="1:18">
      <c r="A234" s="192" t="str">
        <f t="shared" si="18"/>
        <v>E9</v>
      </c>
      <c r="B234" s="75">
        <v>233</v>
      </c>
      <c r="C234" s="75" t="s">
        <v>394</v>
      </c>
      <c r="D234" s="79" t="s">
        <v>423</v>
      </c>
      <c r="E234" s="79">
        <v>78</v>
      </c>
      <c r="F234" s="79">
        <v>61</v>
      </c>
      <c r="G234" s="79">
        <v>75</v>
      </c>
      <c r="H234" s="79">
        <v>0</v>
      </c>
      <c r="I234" s="79">
        <v>86</v>
      </c>
      <c r="J234" s="79" t="s">
        <v>428</v>
      </c>
      <c r="K234" s="79">
        <f t="shared" si="15"/>
        <v>2</v>
      </c>
      <c r="L234" s="79">
        <v>0</v>
      </c>
      <c r="M234" s="79">
        <v>0</v>
      </c>
      <c r="N234" s="79">
        <v>0</v>
      </c>
      <c r="O234" s="79">
        <v>55</v>
      </c>
      <c r="Q234" s="66" t="s">
        <v>425</v>
      </c>
      <c r="R234" s="66">
        <f t="shared" si="16"/>
        <v>0</v>
      </c>
    </row>
    <row r="235" spans="1:18">
      <c r="A235" s="192" t="str">
        <f t="shared" si="18"/>
        <v>EA</v>
      </c>
      <c r="B235" s="75">
        <v>234</v>
      </c>
      <c r="C235" s="200" t="s">
        <v>395</v>
      </c>
      <c r="D235" s="79" t="s">
        <v>423</v>
      </c>
      <c r="E235" s="79">
        <v>93</v>
      </c>
      <c r="F235" s="79">
        <v>66</v>
      </c>
      <c r="G235" s="79">
        <v>77</v>
      </c>
      <c r="H235" s="79">
        <v>100</v>
      </c>
      <c r="I235" s="79">
        <v>90</v>
      </c>
      <c r="J235" s="79" t="s">
        <v>426</v>
      </c>
      <c r="K235" s="79">
        <f t="shared" si="15"/>
        <v>1</v>
      </c>
      <c r="L235" s="79">
        <v>500</v>
      </c>
      <c r="M235" s="79">
        <v>100</v>
      </c>
      <c r="N235" s="79">
        <v>300</v>
      </c>
      <c r="O235" s="79">
        <v>42</v>
      </c>
      <c r="Q235" s="66" t="s">
        <v>427</v>
      </c>
      <c r="R235" s="66">
        <f t="shared" si="16"/>
        <v>1</v>
      </c>
    </row>
    <row r="236" spans="1:18">
      <c r="A236" s="192" t="str">
        <f t="shared" si="18"/>
        <v>EB</v>
      </c>
      <c r="B236" s="75">
        <v>235</v>
      </c>
      <c r="C236" s="75" t="s">
        <v>397</v>
      </c>
      <c r="D236" s="79" t="s">
        <v>423</v>
      </c>
      <c r="E236" s="79">
        <v>40</v>
      </c>
      <c r="F236" s="79">
        <v>87</v>
      </c>
      <c r="G236" s="79">
        <v>41</v>
      </c>
      <c r="H236" s="79">
        <v>0</v>
      </c>
      <c r="I236" s="79">
        <v>99</v>
      </c>
      <c r="J236" s="79" t="s">
        <v>424</v>
      </c>
      <c r="K236" s="79">
        <f t="shared" si="15"/>
        <v>0</v>
      </c>
      <c r="L236" s="79">
        <v>0</v>
      </c>
      <c r="M236" s="79">
        <v>0</v>
      </c>
      <c r="N236" s="79">
        <v>0</v>
      </c>
      <c r="O236" s="79">
        <v>97</v>
      </c>
      <c r="Q236" s="66" t="s">
        <v>427</v>
      </c>
      <c r="R236" s="66">
        <f t="shared" si="16"/>
        <v>1</v>
      </c>
    </row>
    <row r="237" spans="1:18">
      <c r="A237" s="192" t="str">
        <f t="shared" si="18"/>
        <v>EC</v>
      </c>
      <c r="B237" s="75">
        <v>236</v>
      </c>
      <c r="C237" s="91" t="s">
        <v>398</v>
      </c>
      <c r="D237" s="79" t="s">
        <v>423</v>
      </c>
      <c r="E237" s="79">
        <v>81</v>
      </c>
      <c r="F237" s="79">
        <v>52</v>
      </c>
      <c r="G237" s="79">
        <v>73</v>
      </c>
      <c r="H237" s="79">
        <v>100</v>
      </c>
      <c r="I237" s="79">
        <v>88</v>
      </c>
      <c r="J237" s="79" t="s">
        <v>428</v>
      </c>
      <c r="K237" s="79">
        <f t="shared" si="15"/>
        <v>2</v>
      </c>
      <c r="L237" s="79">
        <v>500</v>
      </c>
      <c r="M237" s="79">
        <v>100</v>
      </c>
      <c r="N237" s="79">
        <v>300</v>
      </c>
      <c r="O237" s="79">
        <v>59</v>
      </c>
      <c r="Q237" s="66" t="s">
        <v>425</v>
      </c>
      <c r="R237" s="66">
        <f t="shared" si="16"/>
        <v>0</v>
      </c>
    </row>
    <row r="238" spans="1:18">
      <c r="A238" s="192" t="str">
        <f t="shared" si="18"/>
        <v>ED</v>
      </c>
      <c r="B238" s="75">
        <v>237</v>
      </c>
      <c r="C238" s="75" t="s">
        <v>399</v>
      </c>
      <c r="D238" s="79" t="s">
        <v>423</v>
      </c>
      <c r="E238" s="79">
        <v>98</v>
      </c>
      <c r="F238" s="79">
        <v>75</v>
      </c>
      <c r="G238" s="79">
        <v>97</v>
      </c>
      <c r="H238" s="79">
        <v>0</v>
      </c>
      <c r="I238" s="79">
        <v>40</v>
      </c>
      <c r="J238" s="79" t="s">
        <v>428</v>
      </c>
      <c r="K238" s="79">
        <f t="shared" si="15"/>
        <v>2</v>
      </c>
      <c r="L238" s="79">
        <v>0</v>
      </c>
      <c r="M238" s="79">
        <v>0</v>
      </c>
      <c r="N238" s="79">
        <v>0</v>
      </c>
      <c r="O238" s="79">
        <v>95</v>
      </c>
      <c r="Q238" s="66" t="s">
        <v>427</v>
      </c>
      <c r="R238" s="66">
        <f t="shared" si="16"/>
        <v>1</v>
      </c>
    </row>
    <row r="239" spans="1:18">
      <c r="A239" s="192" t="str">
        <f t="shared" si="18"/>
        <v>EE</v>
      </c>
      <c r="B239" s="75">
        <v>238</v>
      </c>
      <c r="C239" s="75" t="s">
        <v>401</v>
      </c>
      <c r="D239" s="79" t="s">
        <v>423</v>
      </c>
      <c r="E239" s="79">
        <v>45</v>
      </c>
      <c r="F239" s="79">
        <v>77</v>
      </c>
      <c r="G239" s="79">
        <v>40</v>
      </c>
      <c r="H239" s="79">
        <v>0</v>
      </c>
      <c r="I239" s="79">
        <v>82</v>
      </c>
      <c r="J239" s="79" t="s">
        <v>424</v>
      </c>
      <c r="K239" s="79">
        <f t="shared" si="15"/>
        <v>0</v>
      </c>
      <c r="L239" s="79">
        <v>0</v>
      </c>
      <c r="M239" s="79">
        <v>0</v>
      </c>
      <c r="N239" s="79">
        <v>0</v>
      </c>
      <c r="O239" s="79">
        <v>93</v>
      </c>
      <c r="Q239" s="66" t="s">
        <v>427</v>
      </c>
      <c r="R239" s="66">
        <f t="shared" si="16"/>
        <v>1</v>
      </c>
    </row>
    <row r="240" spans="1:18">
      <c r="A240" s="192" t="str">
        <f t="shared" si="18"/>
        <v>EF</v>
      </c>
      <c r="B240" s="75">
        <v>239</v>
      </c>
      <c r="C240" s="75" t="s">
        <v>402</v>
      </c>
      <c r="D240" s="79" t="s">
        <v>423</v>
      </c>
      <c r="E240" s="79">
        <v>86</v>
      </c>
      <c r="F240" s="79">
        <v>68</v>
      </c>
      <c r="G240" s="79">
        <v>72</v>
      </c>
      <c r="H240" s="79">
        <v>0</v>
      </c>
      <c r="I240" s="79">
        <v>80</v>
      </c>
      <c r="J240" s="79" t="s">
        <v>428</v>
      </c>
      <c r="K240" s="79">
        <f t="shared" si="15"/>
        <v>2</v>
      </c>
      <c r="L240" s="79">
        <v>0</v>
      </c>
      <c r="M240" s="79">
        <v>0</v>
      </c>
      <c r="N240" s="79">
        <v>0</v>
      </c>
      <c r="O240" s="79">
        <v>64</v>
      </c>
      <c r="Q240" s="66" t="s">
        <v>427</v>
      </c>
      <c r="R240" s="66">
        <f t="shared" si="16"/>
        <v>1</v>
      </c>
    </row>
    <row r="241" spans="1:18">
      <c r="A241" s="192" t="str">
        <f t="shared" si="18"/>
        <v>F0</v>
      </c>
      <c r="B241" s="75">
        <v>240</v>
      </c>
      <c r="C241" s="75" t="s">
        <v>403</v>
      </c>
      <c r="D241" s="79" t="s">
        <v>423</v>
      </c>
      <c r="E241" s="79">
        <v>64</v>
      </c>
      <c r="F241" s="79">
        <v>86</v>
      </c>
      <c r="G241" s="79">
        <v>49</v>
      </c>
      <c r="H241" s="79">
        <v>0</v>
      </c>
      <c r="I241" s="79">
        <v>85</v>
      </c>
      <c r="J241" s="79" t="s">
        <v>424</v>
      </c>
      <c r="K241" s="79">
        <f t="shared" si="15"/>
        <v>0</v>
      </c>
      <c r="L241" s="79">
        <v>0</v>
      </c>
      <c r="M241" s="79">
        <v>0</v>
      </c>
      <c r="N241" s="79">
        <v>0</v>
      </c>
      <c r="O241" s="79">
        <v>96</v>
      </c>
      <c r="Q241" s="66" t="s">
        <v>427</v>
      </c>
      <c r="R241" s="66">
        <f t="shared" si="16"/>
        <v>1</v>
      </c>
    </row>
    <row r="242" spans="1:18">
      <c r="A242" s="192" t="str">
        <f t="shared" si="18"/>
        <v>F1</v>
      </c>
      <c r="B242" s="131">
        <v>241</v>
      </c>
      <c r="C242" s="75" t="s">
        <v>405</v>
      </c>
      <c r="D242" s="79" t="s">
        <v>423</v>
      </c>
      <c r="E242" s="79">
        <v>96</v>
      </c>
      <c r="F242" s="79">
        <v>55</v>
      </c>
      <c r="G242" s="79">
        <v>85</v>
      </c>
      <c r="H242" s="79">
        <v>0</v>
      </c>
      <c r="I242" s="79">
        <v>74</v>
      </c>
      <c r="J242" s="79" t="s">
        <v>426</v>
      </c>
      <c r="K242" s="79">
        <f t="shared" si="15"/>
        <v>1</v>
      </c>
      <c r="L242" s="79">
        <v>0</v>
      </c>
      <c r="M242" s="79">
        <v>0</v>
      </c>
      <c r="N242" s="79">
        <v>0</v>
      </c>
      <c r="O242" s="79">
        <v>62</v>
      </c>
      <c r="Q242" s="66" t="s">
        <v>427</v>
      </c>
      <c r="R242" s="66">
        <f t="shared" si="16"/>
        <v>1</v>
      </c>
    </row>
    <row r="243" spans="1:18">
      <c r="A243" s="192" t="str">
        <f t="shared" si="18"/>
        <v>F2</v>
      </c>
      <c r="B243" s="131">
        <v>242</v>
      </c>
      <c r="C243" s="75" t="s">
        <v>407</v>
      </c>
      <c r="D243" s="79" t="s">
        <v>423</v>
      </c>
      <c r="E243" s="79">
        <v>98</v>
      </c>
      <c r="F243" s="79">
        <v>55</v>
      </c>
      <c r="G243" s="79">
        <v>91</v>
      </c>
      <c r="H243" s="79">
        <v>0</v>
      </c>
      <c r="I243" s="79">
        <v>97</v>
      </c>
      <c r="J243" s="79" t="s">
        <v>426</v>
      </c>
      <c r="K243" s="79">
        <f t="shared" si="15"/>
        <v>1</v>
      </c>
      <c r="L243" s="79">
        <v>0</v>
      </c>
      <c r="M243" s="79">
        <v>0</v>
      </c>
      <c r="N243" s="79">
        <v>0</v>
      </c>
      <c r="O243" s="79">
        <v>60</v>
      </c>
      <c r="Q243" s="66" t="s">
        <v>427</v>
      </c>
      <c r="R243" s="66">
        <f t="shared" si="16"/>
        <v>1</v>
      </c>
    </row>
    <row r="244" spans="1:18">
      <c r="A244" s="192" t="str">
        <f t="shared" si="18"/>
        <v>F3</v>
      </c>
      <c r="B244" s="131">
        <v>243</v>
      </c>
      <c r="C244" s="75" t="s">
        <v>408</v>
      </c>
      <c r="D244" s="79" t="s">
        <v>423</v>
      </c>
      <c r="E244" s="79">
        <v>79</v>
      </c>
      <c r="F244" s="79">
        <v>98</v>
      </c>
      <c r="G244" s="79">
        <v>86</v>
      </c>
      <c r="H244" s="79">
        <v>0</v>
      </c>
      <c r="I244" s="79">
        <v>99</v>
      </c>
      <c r="J244" s="79" t="s">
        <v>426</v>
      </c>
      <c r="K244" s="79">
        <f t="shared" si="15"/>
        <v>1</v>
      </c>
      <c r="L244" s="79">
        <v>0</v>
      </c>
      <c r="M244" s="79">
        <v>0</v>
      </c>
      <c r="N244" s="79">
        <v>0</v>
      </c>
      <c r="O244" s="79">
        <v>97</v>
      </c>
      <c r="Q244" s="66" t="s">
        <v>427</v>
      </c>
      <c r="R244" s="66">
        <f t="shared" si="16"/>
        <v>1</v>
      </c>
    </row>
    <row r="245" spans="1:18">
      <c r="A245" s="192" t="str">
        <f t="shared" si="18"/>
        <v>F4</v>
      </c>
      <c r="B245" s="131">
        <v>244</v>
      </c>
      <c r="C245" s="200" t="s">
        <v>411</v>
      </c>
      <c r="D245" s="79" t="s">
        <v>423</v>
      </c>
      <c r="E245" s="79">
        <v>80</v>
      </c>
      <c r="F245" s="79">
        <v>73</v>
      </c>
      <c r="G245" s="79">
        <v>77</v>
      </c>
      <c r="H245" s="79">
        <v>100</v>
      </c>
      <c r="I245" s="79">
        <v>83</v>
      </c>
      <c r="J245" s="79" t="s">
        <v>426</v>
      </c>
      <c r="K245" s="79">
        <f t="shared" si="15"/>
        <v>1</v>
      </c>
      <c r="L245" s="79">
        <v>500</v>
      </c>
      <c r="M245" s="79">
        <v>100</v>
      </c>
      <c r="N245" s="79">
        <v>300</v>
      </c>
      <c r="O245" s="79">
        <v>83</v>
      </c>
      <c r="Q245" s="66" t="s">
        <v>425</v>
      </c>
      <c r="R245" s="66">
        <f t="shared" si="16"/>
        <v>0</v>
      </c>
    </row>
    <row r="246" spans="1:18">
      <c r="A246" s="192" t="str">
        <f t="shared" si="18"/>
        <v>F5</v>
      </c>
      <c r="B246" s="131">
        <v>245</v>
      </c>
      <c r="C246" s="91" t="s">
        <v>412</v>
      </c>
      <c r="D246" s="79" t="s">
        <v>423</v>
      </c>
      <c r="E246" s="79">
        <v>95</v>
      </c>
      <c r="F246" s="79">
        <v>63</v>
      </c>
      <c r="G246" s="79">
        <v>85</v>
      </c>
      <c r="H246" s="79">
        <v>100</v>
      </c>
      <c r="I246" s="79">
        <v>19</v>
      </c>
      <c r="J246" s="79" t="s">
        <v>428</v>
      </c>
      <c r="K246" s="79">
        <f t="shared" si="15"/>
        <v>2</v>
      </c>
      <c r="L246" s="79">
        <v>500</v>
      </c>
      <c r="M246" s="79">
        <v>100</v>
      </c>
      <c r="N246" s="79">
        <v>300</v>
      </c>
      <c r="O246" s="79">
        <v>36</v>
      </c>
      <c r="Q246" s="66" t="s">
        <v>427</v>
      </c>
      <c r="R246" s="66">
        <f t="shared" si="16"/>
        <v>1</v>
      </c>
    </row>
    <row r="247" spans="1:18">
      <c r="A247" s="192" t="str">
        <f t="shared" si="18"/>
        <v>F6</v>
      </c>
      <c r="B247" s="131">
        <v>246</v>
      </c>
      <c r="C247" s="75" t="s">
        <v>413</v>
      </c>
      <c r="D247" s="79" t="s">
        <v>423</v>
      </c>
      <c r="E247" s="79">
        <v>88</v>
      </c>
      <c r="F247" s="79">
        <v>52</v>
      </c>
      <c r="G247" s="79">
        <v>73</v>
      </c>
      <c r="H247" s="79">
        <v>0</v>
      </c>
      <c r="I247" s="79">
        <v>62</v>
      </c>
      <c r="J247" s="79" t="s">
        <v>426</v>
      </c>
      <c r="K247" s="79">
        <f t="shared" si="15"/>
        <v>1</v>
      </c>
      <c r="L247" s="79">
        <v>0</v>
      </c>
      <c r="M247" s="79">
        <v>0</v>
      </c>
      <c r="N247" s="79">
        <v>0</v>
      </c>
      <c r="O247" s="79">
        <v>59</v>
      </c>
      <c r="Q247" s="66" t="s">
        <v>425</v>
      </c>
      <c r="R247" s="66">
        <f t="shared" si="16"/>
        <v>0</v>
      </c>
    </row>
    <row r="248" spans="1:18">
      <c r="A248" s="192" t="str">
        <f t="shared" si="18"/>
        <v>F7</v>
      </c>
      <c r="B248" s="131">
        <v>247</v>
      </c>
      <c r="C248" s="75" t="s">
        <v>415</v>
      </c>
      <c r="D248" s="79" t="s">
        <v>423</v>
      </c>
      <c r="E248" s="79">
        <v>75</v>
      </c>
      <c r="F248" s="79">
        <v>71</v>
      </c>
      <c r="G248" s="79">
        <v>71</v>
      </c>
      <c r="H248" s="79">
        <v>0</v>
      </c>
      <c r="I248" s="79">
        <v>70</v>
      </c>
      <c r="J248" s="79" t="s">
        <v>426</v>
      </c>
      <c r="K248" s="79">
        <f t="shared" si="15"/>
        <v>1</v>
      </c>
      <c r="L248" s="79">
        <v>0</v>
      </c>
      <c r="M248" s="79">
        <v>0</v>
      </c>
      <c r="N248" s="79">
        <v>0</v>
      </c>
      <c r="O248" s="79">
        <v>51</v>
      </c>
      <c r="Q248" s="66" t="s">
        <v>425</v>
      </c>
      <c r="R248" s="66">
        <f t="shared" si="16"/>
        <v>0</v>
      </c>
    </row>
    <row r="249" spans="1:18">
      <c r="A249" s="192" t="str">
        <f t="shared" si="18"/>
        <v>F8</v>
      </c>
      <c r="B249" s="131">
        <v>248</v>
      </c>
      <c r="C249" s="75" t="s">
        <v>416</v>
      </c>
      <c r="D249" s="79" t="s">
        <v>423</v>
      </c>
      <c r="E249" s="79">
        <v>71</v>
      </c>
      <c r="F249" s="79">
        <v>72</v>
      </c>
      <c r="G249" s="79">
        <v>56</v>
      </c>
      <c r="H249" s="79">
        <v>0</v>
      </c>
      <c r="I249" s="79">
        <v>88</v>
      </c>
      <c r="J249" s="79" t="s">
        <v>424</v>
      </c>
      <c r="K249" s="79">
        <f t="shared" si="15"/>
        <v>0</v>
      </c>
      <c r="L249" s="79">
        <v>0</v>
      </c>
      <c r="M249" s="79">
        <v>0</v>
      </c>
      <c r="N249" s="79">
        <v>0</v>
      </c>
      <c r="O249" s="79">
        <v>68</v>
      </c>
      <c r="Q249" s="66" t="s">
        <v>425</v>
      </c>
      <c r="R249" s="66">
        <f t="shared" si="16"/>
        <v>0</v>
      </c>
    </row>
    <row r="250" spans="1:18">
      <c r="A250" s="192" t="str">
        <f t="shared" si="18"/>
        <v>F9</v>
      </c>
      <c r="B250" s="131">
        <v>249</v>
      </c>
      <c r="C250" s="75" t="s">
        <v>417</v>
      </c>
      <c r="D250" s="79" t="s">
        <v>423</v>
      </c>
      <c r="E250" s="79">
        <v>64</v>
      </c>
      <c r="F250" s="79">
        <v>91</v>
      </c>
      <c r="G250" s="79">
        <v>50</v>
      </c>
      <c r="H250" s="79">
        <v>0</v>
      </c>
      <c r="I250" s="79">
        <v>97</v>
      </c>
      <c r="J250" s="79" t="s">
        <v>424</v>
      </c>
      <c r="K250" s="79">
        <f t="shared" si="15"/>
        <v>0</v>
      </c>
      <c r="L250" s="79">
        <v>0</v>
      </c>
      <c r="M250" s="79">
        <v>0</v>
      </c>
      <c r="N250" s="79">
        <v>0</v>
      </c>
      <c r="O250" s="79">
        <v>96</v>
      </c>
      <c r="Q250" s="66" t="s">
        <v>427</v>
      </c>
      <c r="R250" s="66">
        <f t="shared" si="16"/>
        <v>1</v>
      </c>
    </row>
    <row r="251" spans="1:18">
      <c r="A251" s="192" t="str">
        <f t="shared" si="18"/>
        <v>FA</v>
      </c>
      <c r="B251" s="131">
        <v>250</v>
      </c>
      <c r="C251" s="75" t="s">
        <v>418</v>
      </c>
      <c r="D251" s="79" t="s">
        <v>423</v>
      </c>
      <c r="E251" s="79">
        <v>78</v>
      </c>
      <c r="F251" s="79">
        <v>86</v>
      </c>
      <c r="G251" s="79">
        <v>51</v>
      </c>
      <c r="H251" s="79">
        <v>0</v>
      </c>
      <c r="I251" s="79">
        <v>97</v>
      </c>
      <c r="J251" s="79" t="s">
        <v>426</v>
      </c>
      <c r="K251" s="79">
        <f t="shared" si="15"/>
        <v>1</v>
      </c>
      <c r="L251" s="79">
        <v>0</v>
      </c>
      <c r="M251" s="79">
        <v>0</v>
      </c>
      <c r="N251" s="79">
        <v>0</v>
      </c>
      <c r="O251" s="79">
        <v>77</v>
      </c>
      <c r="Q251" s="66" t="s">
        <v>427</v>
      </c>
      <c r="R251" s="66">
        <f t="shared" si="16"/>
        <v>1</v>
      </c>
    </row>
    <row r="252" spans="1:18">
      <c r="A252" s="192" t="str">
        <f t="shared" si="18"/>
        <v>FB</v>
      </c>
      <c r="B252" s="131">
        <v>251</v>
      </c>
      <c r="C252" s="75" t="s">
        <v>419</v>
      </c>
      <c r="D252" s="79" t="s">
        <v>423</v>
      </c>
      <c r="E252" s="79">
        <v>78</v>
      </c>
      <c r="F252" s="79">
        <v>99</v>
      </c>
      <c r="G252" s="79">
        <v>59</v>
      </c>
      <c r="H252" s="79">
        <v>0</v>
      </c>
      <c r="I252" s="79">
        <v>97</v>
      </c>
      <c r="J252" s="79" t="s">
        <v>426</v>
      </c>
      <c r="K252" s="79">
        <f t="shared" si="15"/>
        <v>1</v>
      </c>
      <c r="L252" s="79">
        <v>0</v>
      </c>
      <c r="M252" s="79">
        <v>0</v>
      </c>
      <c r="N252" s="79">
        <v>0</v>
      </c>
      <c r="O252" s="79">
        <v>99</v>
      </c>
      <c r="Q252" s="66" t="s">
        <v>427</v>
      </c>
      <c r="R252" s="66">
        <f t="shared" si="16"/>
        <v>1</v>
      </c>
    </row>
    <row r="253" spans="1:18">
      <c r="A253" s="192" t="str">
        <f t="shared" si="18"/>
        <v>FC</v>
      </c>
      <c r="B253" s="131">
        <v>252</v>
      </c>
      <c r="C253" s="3" t="s">
        <v>420</v>
      </c>
      <c r="D253" s="79" t="s">
        <v>423</v>
      </c>
      <c r="E253" s="79">
        <v>91</v>
      </c>
      <c r="F253" s="79">
        <v>86</v>
      </c>
      <c r="G253" s="79">
        <v>70</v>
      </c>
      <c r="H253" s="79">
        <v>0</v>
      </c>
      <c r="I253" s="79">
        <v>97</v>
      </c>
      <c r="J253" s="79" t="s">
        <v>428</v>
      </c>
      <c r="K253" s="79">
        <f t="shared" si="15"/>
        <v>2</v>
      </c>
      <c r="L253" s="79">
        <v>0</v>
      </c>
      <c r="M253" s="79">
        <v>0</v>
      </c>
      <c r="N253" s="79">
        <v>0</v>
      </c>
      <c r="O253" s="79">
        <v>90</v>
      </c>
      <c r="Q253" s="66" t="s">
        <v>427</v>
      </c>
      <c r="R253" s="66">
        <f t="shared" si="16"/>
        <v>1</v>
      </c>
    </row>
    <row r="254" spans="1:18">
      <c r="A254" s="192" t="str">
        <f t="shared" si="18"/>
        <v>FD</v>
      </c>
      <c r="B254" s="131">
        <v>253</v>
      </c>
      <c r="C254" s="3" t="s">
        <v>421</v>
      </c>
      <c r="D254" s="79" t="s">
        <v>423</v>
      </c>
      <c r="E254" s="79">
        <v>94</v>
      </c>
      <c r="F254" s="79">
        <v>53</v>
      </c>
      <c r="G254" s="79">
        <v>83</v>
      </c>
      <c r="H254" s="79">
        <v>0</v>
      </c>
      <c r="I254" s="79">
        <v>50</v>
      </c>
      <c r="J254" s="79" t="s">
        <v>428</v>
      </c>
      <c r="K254" s="79">
        <f t="shared" si="15"/>
        <v>2</v>
      </c>
      <c r="L254" s="79">
        <v>0</v>
      </c>
      <c r="M254" s="79">
        <v>0</v>
      </c>
      <c r="N254" s="79">
        <v>0</v>
      </c>
      <c r="O254" s="79">
        <v>53</v>
      </c>
      <c r="Q254" s="66" t="s">
        <v>427</v>
      </c>
      <c r="R254" s="66">
        <f t="shared" si="16"/>
        <v>1</v>
      </c>
    </row>
    <row r="255" spans="1:18">
      <c r="A255" s="192" t="str">
        <f t="shared" si="18"/>
        <v>FE</v>
      </c>
      <c r="B255" s="131">
        <v>254</v>
      </c>
      <c r="C255" s="200" t="s">
        <v>422</v>
      </c>
      <c r="D255" s="79" t="s">
        <v>423</v>
      </c>
      <c r="E255" s="79">
        <v>93</v>
      </c>
      <c r="F255" s="79">
        <v>61</v>
      </c>
      <c r="G255" s="79">
        <v>86</v>
      </c>
      <c r="H255" s="79">
        <v>100</v>
      </c>
      <c r="I255" s="79">
        <v>98</v>
      </c>
      <c r="J255" s="79" t="s">
        <v>426</v>
      </c>
      <c r="K255" s="79">
        <f t="shared" si="15"/>
        <v>1</v>
      </c>
      <c r="L255" s="79">
        <v>500</v>
      </c>
      <c r="M255" s="79">
        <v>100</v>
      </c>
      <c r="N255" s="79">
        <v>300</v>
      </c>
      <c r="O255" s="79">
        <v>65</v>
      </c>
      <c r="Q255" s="66" t="s">
        <v>427</v>
      </c>
      <c r="R255" s="66">
        <f t="shared" si="16"/>
        <v>1</v>
      </c>
    </row>
    <row r="256" spans="1:18">
      <c r="A256" s="196" t="s">
        <v>93</v>
      </c>
      <c r="C256" s="198">
        <v>1</v>
      </c>
    </row>
  </sheetData>
  <sortState ref="A1:O255">
    <sortCondition ref="C1:C255"/>
  </sortState>
  <conditionalFormatting sqref="F1:F255">
    <cfRule type="top10" dxfId="2" priority="1" rank="10"/>
  </conditionalFormatting>
  <conditionalFormatting sqref="E1:G255">
    <cfRule type="cellIs" dxfId="1" priority="2" operator="greaterThan">
      <formula>80</formula>
    </cfRule>
  </conditionalFormatting>
  <dataValidations count="1">
    <dataValidation type="list" allowBlank="1" showInputMessage="1" showErrorMessage="1" sqref="Q1:Q255">
      <formula1>"是,否"</formula1>
    </dataValidation>
  </dataValidations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tabColor rgb="FFFF0000"/>
  </sheetPr>
  <dimension ref="A1:DE261"/>
  <sheetViews>
    <sheetView workbookViewId="0">
      <pane xSplit="3" topLeftCell="D1" activePane="topRight" state="frozen"/>
      <selection/>
      <selection pane="topRight" activeCell="AU4" sqref="AU4:AU258"/>
    </sheetView>
  </sheetViews>
  <sheetFormatPr defaultColWidth="9" defaultRowHeight="22.5"/>
  <cols>
    <col min="1" max="1" width="7.75" style="120" customWidth="1"/>
    <col min="2" max="2" width="5.75" style="121" customWidth="1"/>
    <col min="3" max="3" width="8.125" style="122" customWidth="1"/>
    <col min="4" max="4" width="8" style="121" customWidth="1"/>
    <col min="5" max="6" width="7.875" style="121" customWidth="1"/>
    <col min="7" max="7" width="7.125" style="121" customWidth="1"/>
    <col min="8" max="8" width="8.125" style="121" customWidth="1"/>
    <col min="9" max="9" width="7.125" style="121" customWidth="1"/>
    <col min="10" max="10" width="4.875" style="121" customWidth="1"/>
    <col min="11" max="11" width="8.125" style="121" customWidth="1"/>
    <col min="12" max="12" width="8.875" style="121" hidden="1" customWidth="1"/>
    <col min="13" max="13" width="8.25" style="121" customWidth="1"/>
    <col min="14" max="14" width="11.5" style="121" hidden="1" customWidth="1"/>
    <col min="15" max="15" width="11.5" style="121" customWidth="1"/>
    <col min="16" max="16" width="7.25" style="121" customWidth="1"/>
    <col min="17" max="19" width="6.625" style="121" customWidth="1"/>
    <col min="20" max="20" width="6.375" style="121" customWidth="1"/>
    <col min="21" max="21" width="5.75" style="123" customWidth="1"/>
    <col min="22" max="23" width="6.5" style="124" customWidth="1"/>
    <col min="24" max="24" width="5.875" style="124" customWidth="1"/>
    <col min="25" max="25" width="6.75" style="124" customWidth="1"/>
    <col min="26" max="26" width="14.5" style="124" customWidth="1"/>
    <col min="27" max="27" width="7.625" style="124" customWidth="1"/>
    <col min="28" max="28" width="5.5" style="124" customWidth="1"/>
    <col min="29" max="29" width="7.875" style="124" customWidth="1"/>
    <col min="30" max="30" width="9.375" style="124" customWidth="1"/>
    <col min="31" max="31" width="6.55833333333333" style="121" customWidth="1"/>
    <col min="32" max="32" width="4.375" style="123" customWidth="1"/>
    <col min="33" max="37" width="4.375" style="124" customWidth="1"/>
    <col min="38" max="38" width="6.75" style="125" hidden="1" customWidth="1"/>
    <col min="39" max="39" width="4.5" style="124" customWidth="1"/>
    <col min="40" max="40" width="3.375" style="121" customWidth="1"/>
    <col min="41" max="41" width="4.75" style="123" customWidth="1"/>
    <col min="42" max="42" width="4.75" style="126" hidden="1" customWidth="1"/>
    <col min="43" max="43" width="4.75" style="126" customWidth="1"/>
    <col min="44" max="44" width="5.125" style="124" customWidth="1"/>
    <col min="45" max="45" width="6.55833333333333" style="121" customWidth="1"/>
    <col min="46" max="49" width="9" style="121"/>
    <col min="50" max="50" width="5.625" style="121" customWidth="1"/>
    <col min="51" max="62" width="4.21666666666667" style="121" customWidth="1"/>
    <col min="63" max="68" width="3.43333333333333" style="121" customWidth="1"/>
    <col min="69" max="74" width="4.05833333333333" style="121" customWidth="1"/>
    <col min="75" max="106" width="3.625" style="121" customWidth="1"/>
    <col min="107" max="16384" width="9" style="121"/>
  </cols>
  <sheetData>
    <row r="1" spans="1:109">
      <c r="U1" s="127" t="s">
        <v>22</v>
      </c>
      <c r="V1" s="127"/>
      <c r="W1" s="127"/>
      <c r="X1" s="127"/>
      <c r="Y1" s="127"/>
      <c r="Z1" s="127"/>
      <c r="AA1" s="127"/>
      <c r="AB1" s="127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</row>
    <row r="2" ht="27" customHeight="1" spans="1:109">
      <c r="A2" s="129" t="s">
        <v>82</v>
      </c>
      <c r="B2" s="129"/>
      <c r="C2" s="3" t="s">
        <v>80</v>
      </c>
      <c r="D2" s="130" t="s">
        <v>429</v>
      </c>
      <c r="E2" s="130"/>
      <c r="F2" s="130" t="s">
        <v>430</v>
      </c>
      <c r="G2" s="130"/>
      <c r="H2" s="130" t="s">
        <v>431</v>
      </c>
      <c r="I2" s="131"/>
      <c r="J2" s="132"/>
      <c r="K2" s="133" t="s">
        <v>432</v>
      </c>
      <c r="L2" s="134"/>
      <c r="M2" s="134"/>
      <c r="N2" s="132"/>
      <c r="O2" s="135"/>
      <c r="P2" s="136" t="s">
        <v>433</v>
      </c>
      <c r="Q2" s="137"/>
      <c r="R2" s="137"/>
      <c r="S2" s="137"/>
      <c r="T2" s="138"/>
      <c r="U2" s="139" t="s">
        <v>434</v>
      </c>
      <c r="V2" s="140"/>
      <c r="W2" s="140"/>
      <c r="X2" s="140"/>
      <c r="Y2" s="140"/>
      <c r="Z2" s="141" t="s">
        <v>435</v>
      </c>
      <c r="AA2" s="142" t="s">
        <v>436</v>
      </c>
      <c r="AB2" s="143"/>
      <c r="AC2" s="141" t="s">
        <v>437</v>
      </c>
      <c r="AD2" s="141"/>
      <c r="AE2" s="135"/>
      <c r="AF2" s="144" t="s">
        <v>438</v>
      </c>
      <c r="AG2" s="144"/>
      <c r="AH2" s="144"/>
      <c r="AI2" s="144"/>
      <c r="AJ2" s="144"/>
      <c r="AK2" s="144"/>
      <c r="AL2" s="144"/>
      <c r="AM2" s="144"/>
      <c r="AN2" s="144"/>
      <c r="AO2" s="144"/>
      <c r="AP2" s="144"/>
      <c r="AQ2" s="144"/>
      <c r="AR2" s="145" t="s">
        <v>439</v>
      </c>
      <c r="AS2" s="135"/>
      <c r="AT2" s="146" t="s">
        <v>20</v>
      </c>
      <c r="AU2" s="146"/>
      <c r="AV2" s="146"/>
      <c r="AW2" s="147" t="s">
        <v>440</v>
      </c>
      <c r="AX2" s="146" t="s">
        <v>441</v>
      </c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  <c r="BW2" s="146" t="s">
        <v>442</v>
      </c>
      <c r="BX2" s="146"/>
      <c r="BY2" s="146"/>
      <c r="BZ2" s="146"/>
      <c r="CA2" s="146"/>
      <c r="CB2" s="146"/>
      <c r="CC2" s="146"/>
      <c r="CD2" s="146"/>
      <c r="CE2" s="146"/>
      <c r="CF2" s="146"/>
      <c r="CG2" s="146"/>
      <c r="CH2" s="146"/>
      <c r="CI2" s="146"/>
      <c r="CJ2" s="146"/>
      <c r="CK2" s="146"/>
      <c r="CL2" s="146"/>
      <c r="CM2" s="146"/>
      <c r="CN2" s="146"/>
      <c r="CO2" s="146"/>
      <c r="CP2" s="146"/>
      <c r="CQ2" s="146"/>
      <c r="CR2" s="146"/>
      <c r="CS2" s="146"/>
      <c r="CT2" s="146"/>
      <c r="CU2" s="146"/>
      <c r="CV2" s="146"/>
      <c r="CW2" s="146"/>
      <c r="CX2" s="146"/>
      <c r="CY2" s="146"/>
      <c r="CZ2" s="146"/>
      <c r="DA2" s="146"/>
      <c r="DB2" s="146"/>
    </row>
    <row r="3" ht="27" spans="1:109">
      <c r="A3" s="148" t="s">
        <v>443</v>
      </c>
      <c r="B3" s="148" t="s">
        <v>444</v>
      </c>
      <c r="C3" s="3"/>
      <c r="D3" s="130" t="s">
        <v>443</v>
      </c>
      <c r="E3" s="130" t="s">
        <v>444</v>
      </c>
      <c r="F3" s="130" t="s">
        <v>443</v>
      </c>
      <c r="G3" s="130" t="s">
        <v>444</v>
      </c>
      <c r="H3" s="130" t="s">
        <v>443</v>
      </c>
      <c r="I3" s="130" t="s">
        <v>444</v>
      </c>
      <c r="J3" s="141" t="s">
        <v>85</v>
      </c>
      <c r="K3" s="149" t="s">
        <v>445</v>
      </c>
      <c r="L3" s="150" t="s">
        <v>446</v>
      </c>
      <c r="M3" s="149" t="s">
        <v>447</v>
      </c>
      <c r="N3" s="141" t="s">
        <v>448</v>
      </c>
      <c r="O3" s="141"/>
      <c r="P3" s="132" t="s">
        <v>84</v>
      </c>
      <c r="Q3" s="150" t="s">
        <v>86</v>
      </c>
      <c r="R3" s="150" t="s">
        <v>87</v>
      </c>
      <c r="S3" s="150" t="s">
        <v>88</v>
      </c>
      <c r="T3" s="141" t="s">
        <v>90</v>
      </c>
      <c r="U3" s="151" t="s">
        <v>449</v>
      </c>
      <c r="V3" s="141" t="s">
        <v>450</v>
      </c>
      <c r="W3" s="141" t="s">
        <v>451</v>
      </c>
      <c r="X3" s="141" t="s">
        <v>452</v>
      </c>
      <c r="Y3" s="150" t="s">
        <v>453</v>
      </c>
      <c r="Z3" s="150" t="s">
        <v>454</v>
      </c>
      <c r="AA3" s="141" t="s">
        <v>455</v>
      </c>
      <c r="AB3" s="141" t="s">
        <v>19</v>
      </c>
      <c r="AC3" s="152" t="s">
        <v>444</v>
      </c>
      <c r="AD3" s="153" t="s">
        <v>443</v>
      </c>
      <c r="AE3" s="141"/>
      <c r="AF3" s="154" t="s">
        <v>449</v>
      </c>
      <c r="AG3" s="155" t="s">
        <v>450</v>
      </c>
      <c r="AH3" s="155" t="s">
        <v>451</v>
      </c>
      <c r="AI3" s="155" t="s">
        <v>452</v>
      </c>
      <c r="AJ3" s="155" t="s">
        <v>456</v>
      </c>
      <c r="AK3" s="155" t="s">
        <v>457</v>
      </c>
      <c r="AL3" s="156" t="s">
        <v>458</v>
      </c>
      <c r="AM3" s="157" t="s">
        <v>459</v>
      </c>
      <c r="AN3" s="155" t="s">
        <v>460</v>
      </c>
      <c r="AO3" s="158" t="s">
        <v>461</v>
      </c>
      <c r="AP3" s="159" t="s">
        <v>462</v>
      </c>
      <c r="AQ3" s="159" t="s">
        <v>463</v>
      </c>
      <c r="AR3" s="160" t="s">
        <v>19</v>
      </c>
      <c r="AS3" s="141"/>
      <c r="AT3" s="121" t="s">
        <v>464</v>
      </c>
      <c r="AV3" s="146" t="s">
        <v>82</v>
      </c>
      <c r="AW3" s="161">
        <v>16</v>
      </c>
      <c r="AX3" s="146"/>
      <c r="AY3" s="146" t="s">
        <v>465</v>
      </c>
      <c r="AZ3" s="146"/>
      <c r="BA3" s="146"/>
      <c r="BB3" s="146"/>
      <c r="BC3" s="146"/>
      <c r="BD3" s="146"/>
      <c r="BE3" s="146" t="s">
        <v>444</v>
      </c>
      <c r="BF3" s="146"/>
      <c r="BG3" s="146"/>
      <c r="BH3" s="146"/>
      <c r="BK3" s="146" t="s">
        <v>466</v>
      </c>
      <c r="BL3" s="146"/>
      <c r="BM3" s="146"/>
      <c r="BN3" s="146"/>
      <c r="BQ3" s="146" t="s">
        <v>467</v>
      </c>
      <c r="BR3" s="146"/>
      <c r="BS3" s="146"/>
      <c r="BT3" s="146"/>
      <c r="BW3" s="162">
        <v>1</v>
      </c>
      <c r="BX3" s="162">
        <v>2</v>
      </c>
      <c r="BY3" s="162">
        <v>3</v>
      </c>
      <c r="BZ3" s="162">
        <v>4</v>
      </c>
      <c r="CA3" s="162">
        <v>5</v>
      </c>
      <c r="CB3" s="162">
        <v>6</v>
      </c>
      <c r="CC3" s="162">
        <v>7</v>
      </c>
      <c r="CD3" s="162">
        <v>8</v>
      </c>
      <c r="CE3" s="162">
        <v>9</v>
      </c>
      <c r="CF3" s="162">
        <v>10</v>
      </c>
      <c r="CG3" s="162">
        <v>11</v>
      </c>
      <c r="CH3" s="162">
        <v>12</v>
      </c>
      <c r="CI3" s="162">
        <v>13</v>
      </c>
      <c r="CJ3" s="162">
        <v>14</v>
      </c>
      <c r="CK3" s="162">
        <v>15</v>
      </c>
      <c r="CL3" s="162">
        <v>16</v>
      </c>
      <c r="CM3" s="162">
        <v>17</v>
      </c>
      <c r="CN3" s="162">
        <v>18</v>
      </c>
      <c r="CO3" s="162">
        <v>19</v>
      </c>
      <c r="CP3" s="162">
        <v>20</v>
      </c>
      <c r="CQ3" s="162">
        <v>21</v>
      </c>
      <c r="CR3" s="162">
        <v>22</v>
      </c>
      <c r="CS3" s="162">
        <v>23</v>
      </c>
      <c r="CT3" s="162">
        <v>24</v>
      </c>
      <c r="CU3" s="162">
        <v>25</v>
      </c>
      <c r="CV3" s="162">
        <v>26</v>
      </c>
      <c r="CW3" s="162">
        <v>27</v>
      </c>
      <c r="CX3" s="162">
        <v>28</v>
      </c>
      <c r="CY3" s="162">
        <v>29</v>
      </c>
      <c r="CZ3" s="162">
        <v>30</v>
      </c>
      <c r="DA3" s="162">
        <v>31</v>
      </c>
      <c r="DB3" s="162">
        <v>32</v>
      </c>
    </row>
    <row r="4" spans="1:109">
      <c r="A4" s="163" t="str">
        <f t="shared" ref="A4:A40" si="0">IF(B4&lt;16,0&amp;DEC2HEX(B4),DEC2HEX(B4))</f>
        <v>00</v>
      </c>
      <c r="B4" s="75">
        <v>0</v>
      </c>
      <c r="C4" s="75" t="s">
        <v>101</v>
      </c>
      <c r="D4" s="131" t="str">
        <f t="shared" ref="D4:D67" si="1">DEC2HEX(E4)</f>
        <v>2022</v>
      </c>
      <c r="E4" s="131">
        <v>8226</v>
      </c>
      <c r="F4" s="131" t="str">
        <f t="shared" ref="F4:F67" si="2">DEC2HEX(G4)</f>
        <v>9210</v>
      </c>
      <c r="G4" s="131">
        <v>37392</v>
      </c>
      <c r="H4" s="131" t="str">
        <f t="shared" ref="H4:H67" si="3">DEC2HEX(I4)</f>
        <v>2204</v>
      </c>
      <c r="I4" s="131">
        <v>8708</v>
      </c>
      <c r="J4" s="132">
        <v>5</v>
      </c>
      <c r="K4" s="164" t="str">
        <f t="shared" ref="K4:K67" si="4">IF(L4&lt;16,"0"&amp;DEC2HEX(L4),DEC2HEX(L4))</f>
        <v>10</v>
      </c>
      <c r="L4" s="132">
        <v>16</v>
      </c>
      <c r="M4" s="164" t="str">
        <f t="shared" ref="M4:M67" si="5">DEC2HEX(N4)</f>
        <v>92</v>
      </c>
      <c r="N4" s="132">
        <f t="shared" ref="N4:N67" si="6">G4/256</f>
        <v>146.0625</v>
      </c>
      <c r="O4" s="165"/>
      <c r="P4" s="166">
        <f>_xlfn.XLOOKUP(C4,全武将名字及头像!$B$3:$B$257,全武将名字及头像!$H$3:$H$257)</f>
        <v>88</v>
      </c>
      <c r="Q4" s="166" t="str">
        <f>_xlfn.XLOOKUP(C4,全武将名字及头像!$B$3:$B$257,全武将名字及头像!$I$3:$I$257)</f>
        <v>5C</v>
      </c>
      <c r="R4" s="166" t="str">
        <f>_xlfn.XLOOKUP(C4,全武将名字及头像!$B$3:$B$257,全武将名字及头像!$J$3:$J$257)</f>
        <v>5E</v>
      </c>
      <c r="S4" s="166" t="str">
        <f>_xlfn.XLOOKUP(C4,全武将名字及头像!$B$3:$B$257,全武将名字及头像!$K$3:$K$257)</f>
        <v>FF</v>
      </c>
      <c r="T4" s="132" t="s">
        <v>93</v>
      </c>
      <c r="U4" s="167" t="str">
        <f>_xlfn.XLOOKUP(C4,武将属性排列!$C$1:$C$255,武将属性排列!$D$1:$D$255)</f>
        <v>在野</v>
      </c>
      <c r="V4" s="168">
        <f>_xlfn.XLOOKUP(C4,武将属性排列!$C$1:$C$255,武将属性排列!$E$1:$E$255)</f>
        <v>92</v>
      </c>
      <c r="W4" s="168">
        <f>_xlfn.XLOOKUP(C4,武将属性排列!$C$1:$C$255,武将属性排列!$F$1:$F$255)</f>
        <v>91</v>
      </c>
      <c r="X4" s="168">
        <f>_xlfn.XLOOKUP(C4,武将属性排列!$C$1:$C$255,武将属性排列!$G$1:$G$255)</f>
        <v>76</v>
      </c>
      <c r="Y4" s="168">
        <f>_xlfn.XLOOKUP(C4,武将属性排列!$C$1:$C$255,武将属性排列!$I$1:$I$255)</f>
        <v>255</v>
      </c>
      <c r="Z4" s="169">
        <f>_xlfn.XLOOKUP(C4,武将属性排列!$C$1:$C$255,武将属性排列!$K$1:$K$255)</f>
        <v>0</v>
      </c>
      <c r="AA4" s="169">
        <v>500</v>
      </c>
      <c r="AB4" s="168">
        <f>_xlfn.XLOOKUP(C4,武将属性排列!$C$1:$C$255,武将属性排列!$O$1:$O$255)</f>
        <v>97</v>
      </c>
      <c r="AC4" s="170">
        <v>265044</v>
      </c>
      <c r="AD4" s="170" t="str">
        <f t="shared" ref="AD4:AD67" si="7">DEC2HEX(AC4)</f>
        <v>40B54</v>
      </c>
      <c r="AE4" s="165"/>
      <c r="AF4" s="171">
        <f t="shared" ref="AF4:AF19" si="8">IF(U4="出仕","00",40)</f>
        <v>40</v>
      </c>
      <c r="AG4" s="172" t="str">
        <f t="shared" ref="AG4:AG67" si="9">IF(V4&lt;16,0&amp;DEC2HEX(V4),DEC2HEX(V4))</f>
        <v>5C</v>
      </c>
      <c r="AH4" s="172" t="str">
        <f t="shared" ref="AH4:AH67" si="10">IF(W4&lt;16,0&amp;DEC2HEX(W4),DEC2HEX(W4))</f>
        <v>5B</v>
      </c>
      <c r="AI4" s="172" t="str">
        <f t="shared" ref="AI4:AI67" si="11">IF(X4&lt;16,0&amp;DEC2HEX(X4),DEC2HEX(X4))</f>
        <v>4C</v>
      </c>
      <c r="AJ4" s="164">
        <f t="shared" ref="AJ4:AJ67" si="12">IF(AND(X4&lt;10,AA4&gt;500),60,(IF(AND(X4&lt;30,AA4&gt;400),50,(IF(AND(X4&lt;50,AA4&gt;300),40,(IF(AND(X4&lt;70,AA4&gt;200),30,(IF(AND(X4&lt;90,AA4&gt;100),20,(IF(AND(X4&lt;100,AA4&gt;0),10,"00")))))))))))</f>
        <v>20</v>
      </c>
      <c r="AK4" s="172" t="str">
        <f t="shared" ref="AK4:AK67" si="13">IF(Y4&lt;16,0&amp;DEC2HEX(Y4),DEC2HEX(Y4))</f>
        <v>FF</v>
      </c>
      <c r="AL4" s="173" t="str">
        <f t="shared" ref="AL4:AL67" si="14">IF(Z4=0,"平军",(IF(Z4=1,"水军","山军")))</f>
        <v>平军</v>
      </c>
      <c r="AM4" s="172" t="str">
        <f t="shared" ref="AM4:AM67" si="15">IF(AF4="00",IF(AL4="水军","1",IF(AL4="山军","2","0")),IF(AL4="水军",1,IF(AL4="山军",2,"0")))</f>
        <v>0</v>
      </c>
      <c r="AN4" s="172" t="str">
        <f t="shared" ref="AN4:AN67" si="16">DEC2HEX(AA4/100)</f>
        <v>5</v>
      </c>
      <c r="AO4" s="174">
        <f t="shared" ref="AO4:AO67" si="17">IF(AA4/100-AJ4/10-AQ4&lt;0,0,AA4/100-AJ4/10-AQ4)</f>
        <v>0</v>
      </c>
      <c r="AP4" s="174">
        <f t="shared" ref="AP4:AP67" si="18">(IF(X4&lt;10,3,(IF(X4&lt;20,4,(IF(X4&lt;30,3,(IF(X4&lt;40,4,(IF(X4&lt;50,3,(IF(X4&lt;60,4,(IF(X4&lt;70,3,(IF(X4&lt;80,4,(IF(X4&lt;90,3,4))))))))))))))))))</f>
        <v>4</v>
      </c>
      <c r="AQ4" s="175">
        <f t="shared" ref="AQ4:AQ67" si="19">IF(AA4/100-AJ4/10&gt;AP4,AP4,IF(AA4/100-AJ4/10&gt;0,AA4/100-AJ4/10,0))</f>
        <v>3</v>
      </c>
      <c r="AR4" s="176" t="str">
        <f t="shared" ref="AR4:AR67" si="20">IF(AB4&lt;16,0&amp;DEC2HEX(AB4),DEC2HEX(AB4))</f>
        <v>61</v>
      </c>
      <c r="AS4" s="165"/>
      <c r="AT4" s="177">
        <f>_xlfn.XLOOKUP(C4,全武将名字及头像!$B$3:$B$257,全武将名字及头像!$P$3:$P$257)</f>
        <v>1</v>
      </c>
      <c r="AU4" s="178"/>
      <c r="AV4" s="177">
        <f>_xlfn.XLOOKUP(C4,全武将名字及头像!$B$3:$B$257,全武将名字及头像!$Q$3:$Q$257)</f>
        <v>0</v>
      </c>
      <c r="AW4" s="121">
        <f>IF(B4&lt;$AW$3,B4,“ ”)</f>
        <v>0</v>
      </c>
      <c r="AX4" s="121">
        <v>128</v>
      </c>
      <c r="AY4" s="121" t="str">
        <f t="shared" ref="AY4:AY19" si="21">DEC2HEX(HEX2DEC(Q4)+AX4)</f>
        <v>DC</v>
      </c>
      <c r="AZ4" s="121" t="str">
        <f t="shared" ref="AZ4:AZ19" si="22">DEC2HEX(HEX2DEC(R4)+AX4)</f>
        <v>DE</v>
      </c>
      <c r="BA4" s="121" t="str">
        <f t="shared" ref="BA4:BA19" si="23">IF(S4="FF"," ",DEC2HEX(HEX2DEC(S4)+AX4))</f>
        <v> </v>
      </c>
      <c r="BB4" s="121">
        <f t="shared" ref="BB4:BB19" si="24">HEX2DEC(AY4)</f>
        <v>220</v>
      </c>
      <c r="BC4" s="121">
        <f t="shared" ref="BC4:BC19" si="25">HEX2DEC(AZ4)</f>
        <v>222</v>
      </c>
      <c r="BD4" s="121" t="str">
        <f t="shared" ref="BD4:BD19" si="26">IF(BA4=" "," ",HEX2DEC(BA4))</f>
        <v> </v>
      </c>
      <c r="BE4" s="121">
        <f t="shared" ref="BE4:BE19" si="27">BB4</f>
        <v>220</v>
      </c>
      <c r="BF4" s="121">
        <f t="shared" ref="BF4:BF19" si="28">BB4+1</f>
        <v>221</v>
      </c>
      <c r="BG4" s="121">
        <f t="shared" ref="BG4:BG19" si="29">BC4</f>
        <v>222</v>
      </c>
      <c r="BH4" s="121">
        <f t="shared" ref="BH4:BH19" si="30">BC4+1</f>
        <v>223</v>
      </c>
      <c r="BI4" s="121" t="str">
        <f t="shared" ref="BI4:BI19" si="31">IF(BD4=" "," ",BD4)</f>
        <v> </v>
      </c>
      <c r="BJ4" s="121" t="str">
        <f t="shared" ref="BJ4:BJ19" si="32">IF(BD4=" "," ",BD4+1)</f>
        <v> </v>
      </c>
      <c r="BK4" s="179" t="str">
        <f t="shared" ref="BK4:BK19" si="33">IF($AW4=" "," ",DEC2HEX(BE4-16))</f>
        <v>CC</v>
      </c>
      <c r="BL4" s="179" t="str">
        <f t="shared" ref="BL4:BL19" si="34">IF($AW4=" "," ",DEC2HEX(BF4-16))</f>
        <v>CD</v>
      </c>
      <c r="BM4" s="179" t="str">
        <f t="shared" ref="BM4:BM19" si="35">IF($AW4=" "," ",DEC2HEX(BG4-16))</f>
        <v>CE</v>
      </c>
      <c r="BN4" s="179" t="str">
        <f t="shared" ref="BN4:BN19" si="36">IF($AW4=" "," ",DEC2HEX(BH4-16))</f>
        <v>CF</v>
      </c>
      <c r="BO4" s="179" t="str">
        <f t="shared" ref="BO4:BO19" si="37">IF($AW4=" "," ",IF(BI4=" "," ",DEC2HEX(BI4-16)))</f>
        <v> </v>
      </c>
      <c r="BP4" s="179" t="str">
        <f t="shared" ref="BP4:BP19" si="38">IF($AW4=" "," ",IF(BJ4=" "," ",DEC2HEX(BJ4-16)))</f>
        <v> </v>
      </c>
      <c r="BQ4" s="179" t="str">
        <f t="shared" ref="BQ4:BQ19" si="39">IF($AW4=" "," ",DEC2HEX(BE4))</f>
        <v>DC</v>
      </c>
      <c r="BR4" s="179" t="str">
        <f t="shared" ref="BR4:BR19" si="40">IF($AW4=" "," ",DEC2HEX(BF4))</f>
        <v>DD</v>
      </c>
      <c r="BS4" s="179" t="str">
        <f t="shared" ref="BS4:BS19" si="41">IF($AW4=" "," ",DEC2HEX(BG4))</f>
        <v>DE</v>
      </c>
      <c r="BT4" s="179" t="str">
        <f t="shared" ref="BT4:BT19" si="42">IF($AW4=" "," ",DEC2HEX(BH4))</f>
        <v>DF</v>
      </c>
      <c r="BU4" s="179" t="str">
        <f t="shared" ref="BU4:BU19" si="43">IF($AW4=" "," ",IF(BI4=" "," ",DEC2HEX(BI4)))</f>
        <v> </v>
      </c>
      <c r="BV4" s="179" t="str">
        <f t="shared" ref="BV4:BV19" si="44">IF($AW4=" "," ",IF(BJ4=" "," ",DEC2HEX(BJ4)))</f>
        <v> </v>
      </c>
      <c r="BW4" s="180" t="s">
        <v>93</v>
      </c>
      <c r="BX4" s="181" t="s">
        <v>468</v>
      </c>
      <c r="BY4" s="181" t="s">
        <v>469</v>
      </c>
      <c r="BZ4" s="181" t="s">
        <v>470</v>
      </c>
      <c r="CA4" s="181" t="s">
        <v>471</v>
      </c>
      <c r="CB4" s="181" t="s">
        <v>472</v>
      </c>
      <c r="CC4" s="181" t="s">
        <v>473</v>
      </c>
      <c r="CD4" s="181" t="s">
        <v>474</v>
      </c>
      <c r="CE4" s="181" t="s">
        <v>475</v>
      </c>
      <c r="CF4" s="181" t="s">
        <v>476</v>
      </c>
      <c r="CG4" s="181" t="s">
        <v>477</v>
      </c>
      <c r="CH4" s="181" t="s">
        <v>468</v>
      </c>
      <c r="CI4" s="181" t="s">
        <v>478</v>
      </c>
      <c r="CJ4" s="181" t="s">
        <v>479</v>
      </c>
      <c r="CK4" s="181" t="s">
        <v>201</v>
      </c>
      <c r="CL4" s="181" t="s">
        <v>206</v>
      </c>
      <c r="CM4" s="181" t="s">
        <v>480</v>
      </c>
      <c r="CN4" s="181" t="s">
        <v>481</v>
      </c>
      <c r="CO4" s="181" t="s">
        <v>482</v>
      </c>
      <c r="CP4" s="181" t="s">
        <v>483</v>
      </c>
      <c r="CQ4" s="181" t="s">
        <v>93</v>
      </c>
      <c r="CR4" s="181" t="s">
        <v>468</v>
      </c>
      <c r="CS4" s="181" t="s">
        <v>484</v>
      </c>
      <c r="CT4" s="181" t="s">
        <v>485</v>
      </c>
      <c r="CU4" s="181" t="s">
        <v>486</v>
      </c>
      <c r="CV4" s="181" t="s">
        <v>487</v>
      </c>
      <c r="CW4" s="181" t="s">
        <v>488</v>
      </c>
      <c r="CX4" s="181" t="s">
        <v>489</v>
      </c>
      <c r="CY4" s="181" t="s">
        <v>490</v>
      </c>
      <c r="CZ4" s="181" t="s">
        <v>491</v>
      </c>
      <c r="DA4" s="181" t="s">
        <v>492</v>
      </c>
      <c r="DB4" s="181" t="s">
        <v>468</v>
      </c>
      <c r="DD4" s="121" t="str">
        <f>LOOKUP(C4,全武将名字及头像!$B$3:$B$257,全武将名字及头像!$B$3:$B$257)</f>
        <v>曹操</v>
      </c>
      <c r="DE4" s="121">
        <f>IF(C4=DD4,1,0)</f>
        <v>1</v>
      </c>
    </row>
    <row r="5" spans="1:109">
      <c r="A5" s="163" t="str">
        <f t="shared" si="0"/>
        <v>01</v>
      </c>
      <c r="B5" s="75">
        <v>1</v>
      </c>
      <c r="C5" s="75" t="s">
        <v>162</v>
      </c>
      <c r="D5" s="131" t="str">
        <f t="shared" si="1"/>
        <v>2024</v>
      </c>
      <c r="E5" s="131">
        <f t="shared" ref="E5:E68" si="45">E4+2</f>
        <v>8228</v>
      </c>
      <c r="F5" s="131" t="str">
        <f t="shared" si="2"/>
        <v>9215</v>
      </c>
      <c r="G5" s="131">
        <f t="shared" ref="G5:G68" si="46">G4+I5-I4</f>
        <v>37397</v>
      </c>
      <c r="H5" s="131" t="str">
        <f t="shared" si="3"/>
        <v>2209</v>
      </c>
      <c r="I5" s="131">
        <f t="shared" ref="I5:I68" si="47">I4+J4</f>
        <v>8713</v>
      </c>
      <c r="J5" s="132">
        <v>5</v>
      </c>
      <c r="K5" s="164" t="str">
        <f t="shared" si="4"/>
        <v>15</v>
      </c>
      <c r="L5" s="132">
        <f t="shared" ref="L5:L68" si="48">IF(L4+J4&gt;255,L4+J4-256,L4+J4)</f>
        <v>21</v>
      </c>
      <c r="M5" s="164" t="str">
        <f t="shared" si="5"/>
        <v>92</v>
      </c>
      <c r="N5" s="132">
        <f t="shared" si="6"/>
        <v>146.08203125</v>
      </c>
      <c r="O5" s="182"/>
      <c r="P5" s="166" t="str">
        <f>_xlfn.XLOOKUP(C5,全武将名字及头像!$B$3:$B$257,全武将名字及头像!$H$3:$H$257)</f>
        <v>8B</v>
      </c>
      <c r="Q5" s="166">
        <f>_xlfn.XLOOKUP(C5,全武将名字及头像!$B$3:$B$257,全武将名字及头像!$I$3:$I$257)</f>
        <v>50</v>
      </c>
      <c r="R5" s="166" t="str">
        <f>_xlfn.XLOOKUP(C5,全武将名字及头像!$B$3:$B$257,全武将名字及头像!$J$3:$J$257)</f>
        <v>5A</v>
      </c>
      <c r="S5" s="166" t="str">
        <f>_xlfn.XLOOKUP(C5,全武将名字及头像!$B$3:$B$257,全武将名字及头像!$K$3:$K$257)</f>
        <v>FF</v>
      </c>
      <c r="T5" s="132" t="s">
        <v>93</v>
      </c>
      <c r="U5" s="167" t="str">
        <f>_xlfn.XLOOKUP(C5,武将属性排列!$C$1:$C$255,武将属性排列!$D$1:$D$255)</f>
        <v>在野</v>
      </c>
      <c r="V5" s="168">
        <f>_xlfn.XLOOKUP(C5,武将属性排列!$C$1:$C$255,武将属性排列!$E$1:$E$255)</f>
        <v>85</v>
      </c>
      <c r="W5" s="168">
        <f>_xlfn.XLOOKUP(C5,武将属性排列!$C$1:$C$255,武将属性排列!$F$1:$F$255)</f>
        <v>52</v>
      </c>
      <c r="X5" s="168">
        <f>_xlfn.XLOOKUP(C5,武将属性排列!$C$1:$C$255,武将属性排列!$G$1:$G$255)</f>
        <v>80</v>
      </c>
      <c r="Y5" s="168">
        <f>_xlfn.XLOOKUP(C5,武将属性排列!$C$1:$C$255,武将属性排列!$I$1:$I$255)</f>
        <v>255</v>
      </c>
      <c r="Z5" s="169">
        <f>_xlfn.XLOOKUP(C5,武将属性排列!$C$1:$C$255,武将属性排列!$K$1:$K$255)</f>
        <v>2</v>
      </c>
      <c r="AA5" s="169">
        <v>500</v>
      </c>
      <c r="AB5" s="168">
        <f>_xlfn.XLOOKUP(C5,武将属性排列!$C$1:$C$255,武将属性排列!$O$1:$O$255)</f>
        <v>15</v>
      </c>
      <c r="AC5" s="170">
        <f t="shared" ref="AC5:AC68" si="49">AC4+8</f>
        <v>265052</v>
      </c>
      <c r="AD5" s="170" t="str">
        <f t="shared" si="7"/>
        <v>40B5C</v>
      </c>
      <c r="AE5" s="182"/>
      <c r="AF5" s="171">
        <f t="shared" si="8"/>
        <v>40</v>
      </c>
      <c r="AG5" s="172" t="str">
        <f t="shared" si="9"/>
        <v>55</v>
      </c>
      <c r="AH5" s="172" t="str">
        <f t="shared" si="10"/>
        <v>34</v>
      </c>
      <c r="AI5" s="172" t="str">
        <f t="shared" si="11"/>
        <v>50</v>
      </c>
      <c r="AJ5" s="164">
        <f t="shared" si="12"/>
        <v>20</v>
      </c>
      <c r="AK5" s="172" t="str">
        <f t="shared" si="13"/>
        <v>FF</v>
      </c>
      <c r="AL5" s="183" t="str">
        <f t="shared" si="14"/>
        <v>山军</v>
      </c>
      <c r="AM5" s="184">
        <f t="shared" si="15"/>
        <v>2</v>
      </c>
      <c r="AN5" s="172" t="str">
        <f t="shared" si="16"/>
        <v>5</v>
      </c>
      <c r="AO5" s="174">
        <f t="shared" si="17"/>
        <v>0</v>
      </c>
      <c r="AP5" s="174">
        <f t="shared" si="18"/>
        <v>3</v>
      </c>
      <c r="AQ5" s="175">
        <f t="shared" si="19"/>
        <v>3</v>
      </c>
      <c r="AR5" s="176" t="str">
        <f t="shared" si="20"/>
        <v>0F</v>
      </c>
      <c r="AS5" s="182"/>
      <c r="AT5" s="177">
        <f>_xlfn.XLOOKUP(C5,全武将名字及头像!$B$3:$B$257,全武将名字及头像!$P$3:$P$257)</f>
        <v>1</v>
      </c>
      <c r="AU5" s="178"/>
      <c r="AV5" s="177">
        <f>_xlfn.XLOOKUP(C5,全武将名字及头像!$B$3:$B$257,全武将名字及头像!$Q$3:$Q$257)</f>
        <v>14</v>
      </c>
      <c r="AW5" s="121">
        <f>IF(B5&lt;$AW$3,B5,“ ”)</f>
        <v>1</v>
      </c>
      <c r="AX5" s="121">
        <f>AX4/2</f>
        <v>64</v>
      </c>
      <c r="AY5" s="121" t="str">
        <f t="shared" si="21"/>
        <v>90</v>
      </c>
      <c r="AZ5" s="121" t="str">
        <f t="shared" si="22"/>
        <v>9A</v>
      </c>
      <c r="BA5" s="121" t="str">
        <f t="shared" si="23"/>
        <v> </v>
      </c>
      <c r="BB5" s="121">
        <f t="shared" si="24"/>
        <v>144</v>
      </c>
      <c r="BC5" s="121">
        <f t="shared" si="25"/>
        <v>154</v>
      </c>
      <c r="BD5" s="121" t="str">
        <f t="shared" si="26"/>
        <v> </v>
      </c>
      <c r="BE5" s="121">
        <f t="shared" si="27"/>
        <v>144</v>
      </c>
      <c r="BF5" s="121">
        <f t="shared" si="28"/>
        <v>145</v>
      </c>
      <c r="BG5" s="121">
        <f t="shared" si="29"/>
        <v>154</v>
      </c>
      <c r="BH5" s="121">
        <f t="shared" si="30"/>
        <v>155</v>
      </c>
      <c r="BI5" s="121" t="str">
        <f t="shared" si="31"/>
        <v> </v>
      </c>
      <c r="BJ5" s="121" t="str">
        <f t="shared" si="32"/>
        <v> </v>
      </c>
      <c r="BK5" s="179" t="str">
        <f t="shared" si="33"/>
        <v>80</v>
      </c>
      <c r="BL5" s="179" t="str">
        <f t="shared" si="34"/>
        <v>81</v>
      </c>
      <c r="BM5" s="179" t="str">
        <f t="shared" si="35"/>
        <v>8A</v>
      </c>
      <c r="BN5" s="179" t="str">
        <f t="shared" si="36"/>
        <v>8B</v>
      </c>
      <c r="BO5" s="179" t="str">
        <f t="shared" si="37"/>
        <v> </v>
      </c>
      <c r="BP5" s="179" t="str">
        <f t="shared" si="38"/>
        <v> </v>
      </c>
      <c r="BQ5" s="179" t="str">
        <f t="shared" si="39"/>
        <v>90</v>
      </c>
      <c r="BR5" s="179" t="str">
        <f t="shared" si="40"/>
        <v>91</v>
      </c>
      <c r="BS5" s="179" t="str">
        <f t="shared" si="41"/>
        <v>9A</v>
      </c>
      <c r="BT5" s="179" t="str">
        <f t="shared" si="42"/>
        <v>9B</v>
      </c>
      <c r="BU5" s="179" t="str">
        <f t="shared" si="43"/>
        <v> </v>
      </c>
      <c r="BV5" s="179" t="str">
        <f t="shared" si="44"/>
        <v> </v>
      </c>
      <c r="BW5" s="180" t="s">
        <v>493</v>
      </c>
      <c r="BX5" s="181" t="s">
        <v>494</v>
      </c>
      <c r="BY5" s="181" t="s">
        <v>229</v>
      </c>
      <c r="BZ5" s="181" t="s">
        <v>495</v>
      </c>
      <c r="CA5" s="181" t="s">
        <v>496</v>
      </c>
      <c r="CB5" s="181" t="s">
        <v>497</v>
      </c>
      <c r="CC5" s="181" t="s">
        <v>498</v>
      </c>
      <c r="CD5" s="181" t="s">
        <v>499</v>
      </c>
      <c r="CE5" s="181" t="s">
        <v>93</v>
      </c>
      <c r="CF5" s="181" t="s">
        <v>468</v>
      </c>
      <c r="CG5" s="181" t="s">
        <v>480</v>
      </c>
      <c r="CH5" s="185" t="str">
        <f t="shared" ref="CH5:CM5" si="50">IF(BK4=" ","02",BK4)</f>
        <v>CC</v>
      </c>
      <c r="CI5" s="185" t="str">
        <f t="shared" si="50"/>
        <v>CD</v>
      </c>
      <c r="CJ5" s="185" t="str">
        <f t="shared" si="50"/>
        <v>CE</v>
      </c>
      <c r="CK5" s="185" t="str">
        <f t="shared" si="50"/>
        <v>CF</v>
      </c>
      <c r="CL5" s="185" t="str">
        <f t="shared" si="50"/>
        <v>02</v>
      </c>
      <c r="CM5" s="185" t="str">
        <f t="shared" si="50"/>
        <v>02</v>
      </c>
      <c r="CN5" s="181" t="s">
        <v>468</v>
      </c>
      <c r="CO5" s="181" t="s">
        <v>468</v>
      </c>
      <c r="CP5" s="181" t="s">
        <v>468</v>
      </c>
      <c r="CQ5" s="185" t="str">
        <f t="shared" ref="CQ5:CV5" si="51">IF(BK5=" ","02",BK5)</f>
        <v>80</v>
      </c>
      <c r="CR5" s="185" t="str">
        <f t="shared" si="51"/>
        <v>81</v>
      </c>
      <c r="CS5" s="185" t="str">
        <f t="shared" si="51"/>
        <v>8A</v>
      </c>
      <c r="CT5" s="185" t="str">
        <f t="shared" si="51"/>
        <v>8B</v>
      </c>
      <c r="CU5" s="185" t="str">
        <f t="shared" si="51"/>
        <v>02</v>
      </c>
      <c r="CV5" s="185" t="str">
        <f t="shared" si="51"/>
        <v>02</v>
      </c>
      <c r="CW5" s="181" t="s">
        <v>468</v>
      </c>
      <c r="CX5" s="181" t="s">
        <v>468</v>
      </c>
      <c r="CY5" s="181" t="s">
        <v>468</v>
      </c>
      <c r="CZ5" s="185" t="str">
        <f>IF(BK6=" ","02",BK6)</f>
        <v>60</v>
      </c>
      <c r="DA5" s="185" t="str">
        <f>IF(BL6=" ","02",BL6)</f>
        <v>61</v>
      </c>
      <c r="DB5" s="185" t="str">
        <f>IF(BM6=" ","02",BM6)</f>
        <v>62</v>
      </c>
      <c r="DD5" s="121" t="str">
        <f>LOOKUP(C5,全武将名字及头像!$B$3:$B$257,全武将名字及头像!$B$3:$B$257)</f>
        <v>董卓</v>
      </c>
      <c r="DE5" s="121">
        <f t="shared" ref="DE4:DE67" si="52">IF(C5=DD5,1,0)</f>
        <v>1</v>
      </c>
    </row>
    <row r="6" spans="1:109">
      <c r="A6" s="163" t="str">
        <f t="shared" si="0"/>
        <v>02</v>
      </c>
      <c r="B6" s="75">
        <v>2</v>
      </c>
      <c r="C6" s="75" t="s">
        <v>182</v>
      </c>
      <c r="D6" s="131" t="str">
        <f t="shared" si="1"/>
        <v>2026</v>
      </c>
      <c r="E6" s="131">
        <f t="shared" si="45"/>
        <v>8230</v>
      </c>
      <c r="F6" s="131" t="str">
        <f t="shared" si="2"/>
        <v>921A</v>
      </c>
      <c r="G6" s="131">
        <f t="shared" si="46"/>
        <v>37402</v>
      </c>
      <c r="H6" s="131" t="str">
        <f t="shared" si="3"/>
        <v>220E</v>
      </c>
      <c r="I6" s="131">
        <f t="shared" si="47"/>
        <v>8718</v>
      </c>
      <c r="J6" s="132">
        <v>5</v>
      </c>
      <c r="K6" s="164" t="str">
        <f t="shared" si="4"/>
        <v>1A</v>
      </c>
      <c r="L6" s="132">
        <f t="shared" si="48"/>
        <v>26</v>
      </c>
      <c r="M6" s="164" t="str">
        <f t="shared" si="5"/>
        <v>92</v>
      </c>
      <c r="N6" s="132">
        <f t="shared" si="6"/>
        <v>146.1015625</v>
      </c>
      <c r="O6" s="182"/>
      <c r="P6" s="166" t="str">
        <f>_xlfn.XLOOKUP(C6,全武将名字及头像!$B$3:$B$257,全武将名字及头像!$H$3:$H$257)</f>
        <v>8C</v>
      </c>
      <c r="Q6" s="166">
        <f>_xlfn.XLOOKUP(C6,全武将名字及头像!$B$3:$B$257,全武将名字及头像!$I$3:$I$257)</f>
        <v>70</v>
      </c>
      <c r="R6" s="166">
        <f>_xlfn.XLOOKUP(C6,全武将名字及头像!$B$3:$B$257,全武将名字及头像!$J$3:$J$257)</f>
        <v>72</v>
      </c>
      <c r="S6" s="166">
        <f>_xlfn.XLOOKUP(C6,全武将名字及头像!$B$3:$B$257,全武将名字及头像!$K$3:$K$257)</f>
        <v>74</v>
      </c>
      <c r="T6" s="132" t="s">
        <v>93</v>
      </c>
      <c r="U6" s="167" t="str">
        <f>_xlfn.XLOOKUP(C6,武将属性排列!$C$1:$C$255,武将属性排列!$D$1:$D$255)</f>
        <v>在野</v>
      </c>
      <c r="V6" s="168">
        <f>_xlfn.XLOOKUP(C6,武将属性排列!$C$1:$C$255,武将属性排列!$E$1:$E$255)</f>
        <v>93</v>
      </c>
      <c r="W6" s="168">
        <f>_xlfn.XLOOKUP(C6,武将属性排列!$C$1:$C$255,武将属性排列!$F$1:$F$255)</f>
        <v>55</v>
      </c>
      <c r="X6" s="168">
        <f>_xlfn.XLOOKUP(C6,武将属性排列!$C$1:$C$255,武将属性排列!$G$1:$G$255)</f>
        <v>84</v>
      </c>
      <c r="Y6" s="168">
        <f>_xlfn.XLOOKUP(C6,武将属性排列!$C$1:$C$255,武将属性排列!$I$1:$I$255)</f>
        <v>255</v>
      </c>
      <c r="Z6" s="169">
        <f>_xlfn.XLOOKUP(C6,武将属性排列!$C$1:$C$255,武将属性排列!$K$1:$K$255)</f>
        <v>2</v>
      </c>
      <c r="AA6" s="169">
        <v>500</v>
      </c>
      <c r="AB6" s="168">
        <f>_xlfn.XLOOKUP(C6,武将属性排列!$C$1:$C$255,武将属性排列!$O$1:$O$255)</f>
        <v>70</v>
      </c>
      <c r="AC6" s="170">
        <f t="shared" si="49"/>
        <v>265060</v>
      </c>
      <c r="AD6" s="170" t="str">
        <f t="shared" si="7"/>
        <v>40B64</v>
      </c>
      <c r="AE6" s="182"/>
      <c r="AF6" s="171">
        <f t="shared" si="8"/>
        <v>40</v>
      </c>
      <c r="AG6" s="172" t="str">
        <f t="shared" si="9"/>
        <v>5D</v>
      </c>
      <c r="AH6" s="172" t="str">
        <f t="shared" si="10"/>
        <v>37</v>
      </c>
      <c r="AI6" s="172" t="str">
        <f t="shared" si="11"/>
        <v>54</v>
      </c>
      <c r="AJ6" s="164">
        <f t="shared" si="12"/>
        <v>20</v>
      </c>
      <c r="AK6" s="172" t="str">
        <f t="shared" si="13"/>
        <v>FF</v>
      </c>
      <c r="AL6" s="183" t="str">
        <f t="shared" si="14"/>
        <v>山军</v>
      </c>
      <c r="AM6" s="184">
        <f t="shared" si="15"/>
        <v>2</v>
      </c>
      <c r="AN6" s="172" t="str">
        <f t="shared" si="16"/>
        <v>5</v>
      </c>
      <c r="AO6" s="174">
        <f t="shared" si="17"/>
        <v>0</v>
      </c>
      <c r="AP6" s="174">
        <f t="shared" si="18"/>
        <v>3</v>
      </c>
      <c r="AQ6" s="175">
        <f t="shared" si="19"/>
        <v>3</v>
      </c>
      <c r="AR6" s="176" t="str">
        <f t="shared" si="20"/>
        <v>46</v>
      </c>
      <c r="AS6" s="182"/>
      <c r="AT6" s="177">
        <f>_xlfn.XLOOKUP(C6,全武将名字及头像!$B$3:$B$257,全武将名字及头像!$P$3:$P$257)</f>
        <v>1</v>
      </c>
      <c r="AU6" s="178"/>
      <c r="AV6" s="177">
        <f>_xlfn.XLOOKUP(C6,全武将名字及头像!$B$3:$B$257,全武将名字及头像!$Q$3:$Q$257)</f>
        <v>28</v>
      </c>
      <c r="AW6" s="121">
        <f t="shared" ref="AW6:AW19" si="53">IF(B6&lt;$AW$3,B6," ")</f>
        <v>2</v>
      </c>
      <c r="AX6" s="121">
        <v>0</v>
      </c>
      <c r="AY6" s="121" t="str">
        <f t="shared" si="21"/>
        <v>70</v>
      </c>
      <c r="AZ6" s="121" t="str">
        <f t="shared" si="22"/>
        <v>72</v>
      </c>
      <c r="BA6" s="121" t="str">
        <f t="shared" si="23"/>
        <v>74</v>
      </c>
      <c r="BB6" s="121">
        <f t="shared" si="24"/>
        <v>112</v>
      </c>
      <c r="BC6" s="121">
        <f t="shared" si="25"/>
        <v>114</v>
      </c>
      <c r="BD6" s="121">
        <f t="shared" si="26"/>
        <v>116</v>
      </c>
      <c r="BE6" s="121">
        <f t="shared" si="27"/>
        <v>112</v>
      </c>
      <c r="BF6" s="121">
        <f t="shared" si="28"/>
        <v>113</v>
      </c>
      <c r="BG6" s="121">
        <f t="shared" si="29"/>
        <v>114</v>
      </c>
      <c r="BH6" s="121">
        <f t="shared" si="30"/>
        <v>115</v>
      </c>
      <c r="BI6" s="121">
        <f t="shared" si="31"/>
        <v>116</v>
      </c>
      <c r="BJ6" s="121">
        <f t="shared" si="32"/>
        <v>117</v>
      </c>
      <c r="BK6" s="179" t="str">
        <f t="shared" si="33"/>
        <v>60</v>
      </c>
      <c r="BL6" s="179" t="str">
        <f t="shared" si="34"/>
        <v>61</v>
      </c>
      <c r="BM6" s="179" t="str">
        <f t="shared" si="35"/>
        <v>62</v>
      </c>
      <c r="BN6" s="179" t="str">
        <f t="shared" si="36"/>
        <v>63</v>
      </c>
      <c r="BO6" s="179" t="str">
        <f t="shared" si="37"/>
        <v>64</v>
      </c>
      <c r="BP6" s="179" t="str">
        <f t="shared" si="38"/>
        <v>65</v>
      </c>
      <c r="BQ6" s="179" t="str">
        <f t="shared" si="39"/>
        <v>70</v>
      </c>
      <c r="BR6" s="179" t="str">
        <f t="shared" si="40"/>
        <v>71</v>
      </c>
      <c r="BS6" s="179" t="str">
        <f t="shared" si="41"/>
        <v>72</v>
      </c>
      <c r="BT6" s="179" t="str">
        <f t="shared" si="42"/>
        <v>73</v>
      </c>
      <c r="BU6" s="179" t="str">
        <f t="shared" si="43"/>
        <v>74</v>
      </c>
      <c r="BV6" s="179" t="str">
        <f t="shared" si="44"/>
        <v>75</v>
      </c>
      <c r="BW6" s="186" t="str">
        <f>IF(BN6=" ","02",BN6)</f>
        <v>63</v>
      </c>
      <c r="BX6" s="185" t="str">
        <f>IF(BO6=" ","02",BO6)</f>
        <v>64</v>
      </c>
      <c r="BY6" s="185" t="str">
        <f>IF(BP6=" ","02",BP6)</f>
        <v>65</v>
      </c>
      <c r="BZ6" s="181" t="s">
        <v>468</v>
      </c>
      <c r="CA6" s="181" t="s">
        <v>468</v>
      </c>
      <c r="CB6" s="181" t="s">
        <v>468</v>
      </c>
      <c r="CC6" s="181" t="s">
        <v>93</v>
      </c>
      <c r="CD6" s="181" t="s">
        <v>468</v>
      </c>
      <c r="CE6" s="181" t="s">
        <v>500</v>
      </c>
      <c r="CF6" s="185" t="str">
        <f t="shared" ref="CF6:CK6" si="54">IF(BQ4=" ","02",BQ4)</f>
        <v>DC</v>
      </c>
      <c r="CG6" s="185" t="str">
        <f t="shared" si="54"/>
        <v>DD</v>
      </c>
      <c r="CH6" s="185" t="str">
        <f t="shared" si="54"/>
        <v>DE</v>
      </c>
      <c r="CI6" s="185" t="str">
        <f t="shared" si="54"/>
        <v>DF</v>
      </c>
      <c r="CJ6" s="185" t="str">
        <f t="shared" si="54"/>
        <v>02</v>
      </c>
      <c r="CK6" s="185" t="str">
        <f t="shared" si="54"/>
        <v>02</v>
      </c>
      <c r="CL6" s="181" t="s">
        <v>468</v>
      </c>
      <c r="CM6" s="181" t="s">
        <v>468</v>
      </c>
      <c r="CN6" s="181" t="s">
        <v>468</v>
      </c>
      <c r="CO6" s="185" t="str">
        <f t="shared" ref="CO6:CT6" si="55">IF(BQ5=" ","02",BQ5)</f>
        <v>90</v>
      </c>
      <c r="CP6" s="185" t="str">
        <f t="shared" si="55"/>
        <v>91</v>
      </c>
      <c r="CQ6" s="185" t="str">
        <f t="shared" si="55"/>
        <v>9A</v>
      </c>
      <c r="CR6" s="185" t="str">
        <f t="shared" si="55"/>
        <v>9B</v>
      </c>
      <c r="CS6" s="185" t="str">
        <f t="shared" si="55"/>
        <v>02</v>
      </c>
      <c r="CT6" s="185" t="str">
        <f t="shared" si="55"/>
        <v>02</v>
      </c>
      <c r="CU6" s="181" t="s">
        <v>468</v>
      </c>
      <c r="CV6" s="181" t="s">
        <v>468</v>
      </c>
      <c r="CW6" s="181" t="s">
        <v>468</v>
      </c>
      <c r="CX6" s="185" t="str">
        <f>IF(BQ6=" ","02",BQ6)</f>
        <v>70</v>
      </c>
      <c r="CY6" s="185" t="str">
        <f>IF(BR6=" ","02",BR6)</f>
        <v>71</v>
      </c>
      <c r="CZ6" s="185" t="str">
        <f>IF(BS6=" ","02",BS6)</f>
        <v>72</v>
      </c>
      <c r="DA6" s="185" t="str">
        <f>IF(BT6=" ","02",BT6)</f>
        <v>73</v>
      </c>
      <c r="DB6" s="185" t="str">
        <f>IF(BU6=" ","02",BU6)</f>
        <v>74</v>
      </c>
      <c r="DD6" s="121" t="str">
        <f>LOOKUP(C6,全武将名字及头像!$B$3:$B$257,全武将名字及头像!$B$3:$B$257)</f>
        <v>公孙瓒</v>
      </c>
      <c r="DE6" s="121">
        <f t="shared" si="52"/>
        <v>1</v>
      </c>
    </row>
    <row r="7" spans="1:109">
      <c r="A7" s="163" t="str">
        <f t="shared" si="0"/>
        <v>03</v>
      </c>
      <c r="B7" s="75">
        <v>3</v>
      </c>
      <c r="C7" s="75" t="s">
        <v>193</v>
      </c>
      <c r="D7" s="131" t="str">
        <f t="shared" si="1"/>
        <v>2028</v>
      </c>
      <c r="E7" s="131">
        <f t="shared" si="45"/>
        <v>8232</v>
      </c>
      <c r="F7" s="131" t="str">
        <f t="shared" si="2"/>
        <v>921F</v>
      </c>
      <c r="G7" s="131">
        <f t="shared" si="46"/>
        <v>37407</v>
      </c>
      <c r="H7" s="131" t="str">
        <f t="shared" si="3"/>
        <v>2213</v>
      </c>
      <c r="I7" s="131">
        <f t="shared" si="47"/>
        <v>8723</v>
      </c>
      <c r="J7" s="132">
        <v>5</v>
      </c>
      <c r="K7" s="164" t="str">
        <f t="shared" si="4"/>
        <v>1F</v>
      </c>
      <c r="L7" s="132">
        <f t="shared" si="48"/>
        <v>31</v>
      </c>
      <c r="M7" s="164" t="str">
        <f t="shared" si="5"/>
        <v>92</v>
      </c>
      <c r="N7" s="132">
        <f t="shared" si="6"/>
        <v>146.12109375</v>
      </c>
      <c r="O7" s="182"/>
      <c r="P7" s="166" t="str">
        <f>_xlfn.XLOOKUP(C7,全武将名字及头像!$B$3:$B$257,全武将名字及头像!$H$3:$H$257)</f>
        <v>8D</v>
      </c>
      <c r="Q7" s="166">
        <f>_xlfn.XLOOKUP(C7,全武将名字及头像!$B$3:$B$257,全武将名字及头像!$I$3:$I$257)</f>
        <v>72</v>
      </c>
      <c r="R7" s="166">
        <f>_xlfn.XLOOKUP(C7,全武将名字及头像!$B$3:$B$257,全武将名字及头像!$J$3:$J$257)</f>
        <v>76</v>
      </c>
      <c r="S7" s="166" t="str">
        <f>_xlfn.XLOOKUP(C7,全武将名字及头像!$B$3:$B$257,全武将名字及头像!$K$3:$K$257)</f>
        <v>FF</v>
      </c>
      <c r="T7" s="132" t="s">
        <v>93</v>
      </c>
      <c r="U7" s="167" t="str">
        <f>_xlfn.XLOOKUP(C7,武将属性排列!$C$1:$C$255,武将属性排列!$D$1:$D$255)</f>
        <v>在野</v>
      </c>
      <c r="V7" s="168">
        <f>_xlfn.XLOOKUP(C7,武将属性排列!$C$1:$C$255,武将属性排列!$E$1:$E$255)</f>
        <v>90</v>
      </c>
      <c r="W7" s="168">
        <f>_xlfn.XLOOKUP(C7,武将属性排列!$C$1:$C$255,武将属性排列!$F$1:$F$255)</f>
        <v>52</v>
      </c>
      <c r="X7" s="168">
        <f>_xlfn.XLOOKUP(C7,武将属性排列!$C$1:$C$255,武将属性排列!$G$1:$G$255)</f>
        <v>72</v>
      </c>
      <c r="Y7" s="168">
        <f>_xlfn.XLOOKUP(C7,武将属性排列!$C$1:$C$255,武将属性排列!$I$1:$I$255)</f>
        <v>255</v>
      </c>
      <c r="Z7" s="169">
        <f>_xlfn.XLOOKUP(C7,武将属性排列!$C$1:$C$255,武将属性排列!$K$1:$K$255)</f>
        <v>2</v>
      </c>
      <c r="AA7" s="169">
        <v>500</v>
      </c>
      <c r="AB7" s="168">
        <f>_xlfn.XLOOKUP(C7,武将属性排列!$C$1:$C$255,武将属性排列!$O$1:$O$255)</f>
        <v>39</v>
      </c>
      <c r="AC7" s="170">
        <f t="shared" si="49"/>
        <v>265068</v>
      </c>
      <c r="AD7" s="170" t="str">
        <f t="shared" si="7"/>
        <v>40B6C</v>
      </c>
      <c r="AE7" s="182"/>
      <c r="AF7" s="171">
        <f t="shared" si="8"/>
        <v>40</v>
      </c>
      <c r="AG7" s="172" t="str">
        <f t="shared" si="9"/>
        <v>5A</v>
      </c>
      <c r="AH7" s="172" t="str">
        <f t="shared" si="10"/>
        <v>34</v>
      </c>
      <c r="AI7" s="172" t="str">
        <f t="shared" si="11"/>
        <v>48</v>
      </c>
      <c r="AJ7" s="164">
        <f t="shared" si="12"/>
        <v>20</v>
      </c>
      <c r="AK7" s="172" t="str">
        <f t="shared" si="13"/>
        <v>FF</v>
      </c>
      <c r="AL7" s="183" t="str">
        <f t="shared" si="14"/>
        <v>山军</v>
      </c>
      <c r="AM7" s="184">
        <f t="shared" si="15"/>
        <v>2</v>
      </c>
      <c r="AN7" s="172" t="str">
        <f t="shared" si="16"/>
        <v>5</v>
      </c>
      <c r="AO7" s="174">
        <f t="shared" si="17"/>
        <v>0</v>
      </c>
      <c r="AP7" s="174">
        <f t="shared" si="18"/>
        <v>4</v>
      </c>
      <c r="AQ7" s="175">
        <f t="shared" si="19"/>
        <v>3</v>
      </c>
      <c r="AR7" s="176" t="str">
        <f t="shared" si="20"/>
        <v>27</v>
      </c>
      <c r="AS7" s="182"/>
      <c r="AT7" s="177">
        <f>_xlfn.XLOOKUP(C7,全武将名字及头像!$B$3:$B$257,全武将名字及头像!$P$3:$P$257)</f>
        <v>2</v>
      </c>
      <c r="AU7" s="178"/>
      <c r="AV7" s="177">
        <f>_xlfn.XLOOKUP(C7,全武将名字及头像!$B$3:$B$257,全武将名字及头像!$Q$3:$Q$257)</f>
        <v>0</v>
      </c>
      <c r="AW7" s="121">
        <f t="shared" si="53"/>
        <v>3</v>
      </c>
      <c r="AX7" s="121">
        <v>128</v>
      </c>
      <c r="AY7" s="121" t="str">
        <f t="shared" si="21"/>
        <v>F2</v>
      </c>
      <c r="AZ7" s="121" t="str">
        <f t="shared" si="22"/>
        <v>F6</v>
      </c>
      <c r="BA7" s="121" t="str">
        <f t="shared" si="23"/>
        <v> </v>
      </c>
      <c r="BB7" s="121">
        <f t="shared" si="24"/>
        <v>242</v>
      </c>
      <c r="BC7" s="121">
        <f t="shared" si="25"/>
        <v>246</v>
      </c>
      <c r="BD7" s="121" t="str">
        <f t="shared" si="26"/>
        <v> </v>
      </c>
      <c r="BE7" s="121">
        <f t="shared" si="27"/>
        <v>242</v>
      </c>
      <c r="BF7" s="121">
        <f t="shared" si="28"/>
        <v>243</v>
      </c>
      <c r="BG7" s="121">
        <f t="shared" si="29"/>
        <v>246</v>
      </c>
      <c r="BH7" s="121">
        <f t="shared" si="30"/>
        <v>247</v>
      </c>
      <c r="BI7" s="121" t="str">
        <f t="shared" si="31"/>
        <v> </v>
      </c>
      <c r="BJ7" s="121" t="str">
        <f t="shared" si="32"/>
        <v> </v>
      </c>
      <c r="BK7" s="179" t="str">
        <f t="shared" si="33"/>
        <v>E2</v>
      </c>
      <c r="BL7" s="179" t="str">
        <f t="shared" si="34"/>
        <v>E3</v>
      </c>
      <c r="BM7" s="179" t="str">
        <f t="shared" si="35"/>
        <v>E6</v>
      </c>
      <c r="BN7" s="179" t="str">
        <f t="shared" si="36"/>
        <v>E7</v>
      </c>
      <c r="BO7" s="179" t="str">
        <f t="shared" si="37"/>
        <v> </v>
      </c>
      <c r="BP7" s="179" t="str">
        <f t="shared" si="38"/>
        <v> </v>
      </c>
      <c r="BQ7" s="179" t="str">
        <f t="shared" si="39"/>
        <v>F2</v>
      </c>
      <c r="BR7" s="179" t="str">
        <f t="shared" si="40"/>
        <v>F3</v>
      </c>
      <c r="BS7" s="179" t="str">
        <f t="shared" si="41"/>
        <v>F6</v>
      </c>
      <c r="BT7" s="179" t="str">
        <f t="shared" si="42"/>
        <v>F7</v>
      </c>
      <c r="BU7" s="179" t="str">
        <f t="shared" si="43"/>
        <v> </v>
      </c>
      <c r="BV7" s="179" t="str">
        <f t="shared" si="44"/>
        <v> </v>
      </c>
      <c r="BW7" s="186" t="str">
        <f>IF(BV6=" ","02",BV6)</f>
        <v>75</v>
      </c>
      <c r="BX7" s="181" t="s">
        <v>93</v>
      </c>
      <c r="BY7" s="181" t="s">
        <v>468</v>
      </c>
      <c r="BZ7" s="181" t="s">
        <v>501</v>
      </c>
      <c r="CA7" s="185" t="str">
        <f t="shared" ref="CA7:CF7" si="56">IF(BK7=" ","02",BK7)</f>
        <v>E2</v>
      </c>
      <c r="CB7" s="185" t="str">
        <f t="shared" si="56"/>
        <v>E3</v>
      </c>
      <c r="CC7" s="185" t="str">
        <f t="shared" si="56"/>
        <v>E6</v>
      </c>
      <c r="CD7" s="185" t="str">
        <f t="shared" si="56"/>
        <v>E7</v>
      </c>
      <c r="CE7" s="185" t="str">
        <f t="shared" si="56"/>
        <v>02</v>
      </c>
      <c r="CF7" s="185" t="str">
        <f t="shared" si="56"/>
        <v>02</v>
      </c>
      <c r="CG7" s="181" t="s">
        <v>468</v>
      </c>
      <c r="CH7" s="181" t="s">
        <v>468</v>
      </c>
      <c r="CI7" s="181" t="s">
        <v>468</v>
      </c>
      <c r="CJ7" s="185" t="str">
        <f t="shared" ref="CJ7:CO7" si="57">IF(BK8=" ","02",BK8)</f>
        <v>8C</v>
      </c>
      <c r="CK7" s="185" t="str">
        <f t="shared" si="57"/>
        <v>8D</v>
      </c>
      <c r="CL7" s="185" t="str">
        <f t="shared" si="57"/>
        <v>8E</v>
      </c>
      <c r="CM7" s="185" t="str">
        <f t="shared" si="57"/>
        <v>8F</v>
      </c>
      <c r="CN7" s="185" t="str">
        <f t="shared" si="57"/>
        <v>02</v>
      </c>
      <c r="CO7" s="185" t="str">
        <f t="shared" si="57"/>
        <v>02</v>
      </c>
      <c r="CP7" s="181" t="s">
        <v>468</v>
      </c>
      <c r="CQ7" s="181" t="s">
        <v>468</v>
      </c>
      <c r="CR7" s="181" t="s">
        <v>468</v>
      </c>
      <c r="CS7" s="185" t="str">
        <f t="shared" ref="CS7:CX7" si="58">IF(BK9=" ","02",BK9)</f>
        <v>44</v>
      </c>
      <c r="CT7" s="185" t="str">
        <f t="shared" si="58"/>
        <v>45</v>
      </c>
      <c r="CU7" s="185" t="str">
        <f t="shared" si="58"/>
        <v>46</v>
      </c>
      <c r="CV7" s="185" t="str">
        <f t="shared" si="58"/>
        <v>47</v>
      </c>
      <c r="CW7" s="185" t="str">
        <f t="shared" si="58"/>
        <v>02</v>
      </c>
      <c r="CX7" s="185" t="str">
        <f t="shared" si="58"/>
        <v>02</v>
      </c>
      <c r="CY7" s="181" t="s">
        <v>93</v>
      </c>
      <c r="CZ7" s="181" t="s">
        <v>468</v>
      </c>
      <c r="DA7" s="181" t="s">
        <v>501</v>
      </c>
      <c r="DB7" s="185" t="str">
        <f>IF(BQ7=" ","02",BQ7)</f>
        <v>F2</v>
      </c>
      <c r="DD7" s="121" t="str">
        <f>LOOKUP(C7,全武将名字及头像!$B$3:$B$257,全武将名字及头像!$B$3:$B$257)</f>
        <v>韩馥</v>
      </c>
      <c r="DE7" s="121">
        <f t="shared" si="52"/>
        <v>1</v>
      </c>
    </row>
    <row r="8" spans="1:109">
      <c r="A8" s="163" t="str">
        <f t="shared" si="0"/>
        <v>04</v>
      </c>
      <c r="B8" s="75">
        <v>4</v>
      </c>
      <c r="C8" s="75" t="s">
        <v>223</v>
      </c>
      <c r="D8" s="131" t="str">
        <f t="shared" si="1"/>
        <v>202A</v>
      </c>
      <c r="E8" s="131">
        <f t="shared" si="45"/>
        <v>8234</v>
      </c>
      <c r="F8" s="131" t="str">
        <f t="shared" si="2"/>
        <v>9224</v>
      </c>
      <c r="G8" s="131">
        <f t="shared" si="46"/>
        <v>37412</v>
      </c>
      <c r="H8" s="131" t="str">
        <f t="shared" si="3"/>
        <v>2218</v>
      </c>
      <c r="I8" s="131">
        <f t="shared" si="47"/>
        <v>8728</v>
      </c>
      <c r="J8" s="132">
        <v>5</v>
      </c>
      <c r="K8" s="164" t="str">
        <f t="shared" si="4"/>
        <v>24</v>
      </c>
      <c r="L8" s="132">
        <f t="shared" si="48"/>
        <v>36</v>
      </c>
      <c r="M8" s="164" t="str">
        <f t="shared" si="5"/>
        <v>92</v>
      </c>
      <c r="N8" s="132">
        <f t="shared" si="6"/>
        <v>146.140625</v>
      </c>
      <c r="O8" s="182"/>
      <c r="P8" s="166">
        <f>_xlfn.XLOOKUP(C8,全武将名字及头像!$B$3:$B$257,全武将名字及头像!$H$3:$H$257)</f>
        <v>90</v>
      </c>
      <c r="Q8" s="166" t="str">
        <f>_xlfn.XLOOKUP(C8,全武将名字及头像!$B$3:$B$257,全武将名字及头像!$I$3:$I$257)</f>
        <v>5C</v>
      </c>
      <c r="R8" s="166" t="str">
        <f>_xlfn.XLOOKUP(C8,全武将名字及头像!$B$3:$B$257,全武将名字及头像!$J$3:$J$257)</f>
        <v>5E</v>
      </c>
      <c r="S8" s="166" t="str">
        <f>_xlfn.XLOOKUP(C8,全武将名字及头像!$B$3:$B$257,全武将名字及头像!$K$3:$K$257)</f>
        <v>FF</v>
      </c>
      <c r="T8" s="132" t="s">
        <v>93</v>
      </c>
      <c r="U8" s="167" t="str">
        <f>_xlfn.XLOOKUP(C8,武将属性排列!$C$1:$C$255,武将属性排列!$D$1:$D$255)</f>
        <v>在野</v>
      </c>
      <c r="V8" s="168">
        <f>_xlfn.XLOOKUP(C8,武将属性排列!$C$1:$C$255,武将属性排列!$E$1:$E$255)</f>
        <v>53</v>
      </c>
      <c r="W8" s="168">
        <f>_xlfn.XLOOKUP(C8,武将属性排列!$C$1:$C$255,武将属性排列!$F$1:$F$255)</f>
        <v>81</v>
      </c>
      <c r="X8" s="168">
        <f>_xlfn.XLOOKUP(C8,武将属性排列!$C$1:$C$255,武将属性排列!$G$1:$G$255)</f>
        <v>54</v>
      </c>
      <c r="Y8" s="168">
        <f>_xlfn.XLOOKUP(C8,武将属性排列!$C$1:$C$255,武将属性排列!$I$1:$I$255)</f>
        <v>255</v>
      </c>
      <c r="Z8" s="169">
        <f>_xlfn.XLOOKUP(C8,武将属性排列!$C$1:$C$255,武将属性排列!$K$1:$K$255)</f>
        <v>0</v>
      </c>
      <c r="AA8" s="169">
        <v>500</v>
      </c>
      <c r="AB8" s="168">
        <f>_xlfn.XLOOKUP(C8,武将属性排列!$C$1:$C$255,武将属性排列!$O$1:$O$255)</f>
        <v>95</v>
      </c>
      <c r="AC8" s="170">
        <f t="shared" si="49"/>
        <v>265076</v>
      </c>
      <c r="AD8" s="170" t="str">
        <f t="shared" si="7"/>
        <v>40B74</v>
      </c>
      <c r="AE8" s="182"/>
      <c r="AF8" s="171">
        <f t="shared" si="8"/>
        <v>40</v>
      </c>
      <c r="AG8" s="172" t="str">
        <f t="shared" si="9"/>
        <v>35</v>
      </c>
      <c r="AH8" s="172" t="str">
        <f t="shared" si="10"/>
        <v>51</v>
      </c>
      <c r="AI8" s="172" t="str">
        <f t="shared" si="11"/>
        <v>36</v>
      </c>
      <c r="AJ8" s="164">
        <f t="shared" si="12"/>
        <v>30</v>
      </c>
      <c r="AK8" s="172" t="str">
        <f t="shared" si="13"/>
        <v>FF</v>
      </c>
      <c r="AL8" s="183" t="str">
        <f t="shared" si="14"/>
        <v>平军</v>
      </c>
      <c r="AM8" s="184" t="str">
        <f t="shared" si="15"/>
        <v>0</v>
      </c>
      <c r="AN8" s="172" t="str">
        <f t="shared" si="16"/>
        <v>5</v>
      </c>
      <c r="AO8" s="174">
        <f t="shared" si="17"/>
        <v>0</v>
      </c>
      <c r="AP8" s="174">
        <f t="shared" si="18"/>
        <v>4</v>
      </c>
      <c r="AQ8" s="175">
        <f t="shared" si="19"/>
        <v>2</v>
      </c>
      <c r="AR8" s="176" t="str">
        <f t="shared" si="20"/>
        <v>5F</v>
      </c>
      <c r="AS8" s="182"/>
      <c r="AT8" s="177">
        <f>_xlfn.XLOOKUP(C8,全武将名字及头像!$B$3:$B$257,全武将名字及头像!$P$3:$P$257)</f>
        <v>2</v>
      </c>
      <c r="AU8" s="178"/>
      <c r="AV8" s="177">
        <f>_xlfn.XLOOKUP(C8,全武将名字及头像!$B$3:$B$257,全武将名字及头像!$Q$3:$Q$257)</f>
        <v>14</v>
      </c>
      <c r="AW8" s="121">
        <f t="shared" si="53"/>
        <v>4</v>
      </c>
      <c r="AX8" s="121">
        <f>AX7/2</f>
        <v>64</v>
      </c>
      <c r="AY8" s="121" t="str">
        <f t="shared" si="21"/>
        <v>9C</v>
      </c>
      <c r="AZ8" s="121" t="str">
        <f t="shared" si="22"/>
        <v>9E</v>
      </c>
      <c r="BA8" s="121" t="str">
        <f t="shared" si="23"/>
        <v> </v>
      </c>
      <c r="BB8" s="121">
        <f t="shared" si="24"/>
        <v>156</v>
      </c>
      <c r="BC8" s="121">
        <f t="shared" si="25"/>
        <v>158</v>
      </c>
      <c r="BD8" s="121" t="str">
        <f t="shared" si="26"/>
        <v> </v>
      </c>
      <c r="BE8" s="121">
        <f t="shared" si="27"/>
        <v>156</v>
      </c>
      <c r="BF8" s="121">
        <f t="shared" si="28"/>
        <v>157</v>
      </c>
      <c r="BG8" s="121">
        <f t="shared" si="29"/>
        <v>158</v>
      </c>
      <c r="BH8" s="121">
        <f t="shared" si="30"/>
        <v>159</v>
      </c>
      <c r="BI8" s="121" t="str">
        <f t="shared" si="31"/>
        <v> </v>
      </c>
      <c r="BJ8" s="121" t="str">
        <f t="shared" si="32"/>
        <v> </v>
      </c>
      <c r="BK8" s="179" t="str">
        <f t="shared" si="33"/>
        <v>8C</v>
      </c>
      <c r="BL8" s="179" t="str">
        <f t="shared" si="34"/>
        <v>8D</v>
      </c>
      <c r="BM8" s="179" t="str">
        <f t="shared" si="35"/>
        <v>8E</v>
      </c>
      <c r="BN8" s="179" t="str">
        <f t="shared" si="36"/>
        <v>8F</v>
      </c>
      <c r="BO8" s="179" t="str">
        <f t="shared" si="37"/>
        <v> </v>
      </c>
      <c r="BP8" s="179" t="str">
        <f t="shared" si="38"/>
        <v> </v>
      </c>
      <c r="BQ8" s="179" t="str">
        <f t="shared" si="39"/>
        <v>9C</v>
      </c>
      <c r="BR8" s="179" t="str">
        <f t="shared" si="40"/>
        <v>9D</v>
      </c>
      <c r="BS8" s="179" t="str">
        <f t="shared" si="41"/>
        <v>9E</v>
      </c>
      <c r="BT8" s="179" t="str">
        <f t="shared" si="42"/>
        <v>9F</v>
      </c>
      <c r="BU8" s="179" t="str">
        <f t="shared" si="43"/>
        <v> </v>
      </c>
      <c r="BV8" s="179" t="str">
        <f t="shared" si="44"/>
        <v> </v>
      </c>
      <c r="BW8" s="186" t="str">
        <f>IF(BR7=" ","02",BR7)</f>
        <v>F3</v>
      </c>
      <c r="BX8" s="185" t="str">
        <f>IF(BS7=" ","02",BS7)</f>
        <v>F6</v>
      </c>
      <c r="BY8" s="185" t="str">
        <f>IF(BT7=" ","02",BT7)</f>
        <v>F7</v>
      </c>
      <c r="BZ8" s="185" t="str">
        <f>IF(BU7=" ","02",BU7)</f>
        <v>02</v>
      </c>
      <c r="CA8" s="185" t="str">
        <f>IF(BV7=" ","02",BV7)</f>
        <v>02</v>
      </c>
      <c r="CB8" s="181" t="s">
        <v>468</v>
      </c>
      <c r="CC8" s="181" t="s">
        <v>468</v>
      </c>
      <c r="CD8" s="181" t="s">
        <v>468</v>
      </c>
      <c r="CE8" s="185" t="str">
        <f t="shared" ref="CE8:CJ8" si="59">IF(BQ8=" ","02",BQ8)</f>
        <v>9C</v>
      </c>
      <c r="CF8" s="185" t="str">
        <f t="shared" si="59"/>
        <v>9D</v>
      </c>
      <c r="CG8" s="185" t="str">
        <f t="shared" si="59"/>
        <v>9E</v>
      </c>
      <c r="CH8" s="185" t="str">
        <f t="shared" si="59"/>
        <v>9F</v>
      </c>
      <c r="CI8" s="185" t="str">
        <f t="shared" si="59"/>
        <v>02</v>
      </c>
      <c r="CJ8" s="185" t="str">
        <f t="shared" si="59"/>
        <v>02</v>
      </c>
      <c r="CK8" s="181" t="s">
        <v>468</v>
      </c>
      <c r="CL8" s="181" t="s">
        <v>468</v>
      </c>
      <c r="CM8" s="181" t="s">
        <v>468</v>
      </c>
      <c r="CN8" s="185" t="str">
        <f t="shared" ref="CN8:CS8" si="60">IF(BQ9=" ","02",BQ9)</f>
        <v>54</v>
      </c>
      <c r="CO8" s="185" t="str">
        <f t="shared" si="60"/>
        <v>55</v>
      </c>
      <c r="CP8" s="185" t="str">
        <f t="shared" si="60"/>
        <v>56</v>
      </c>
      <c r="CQ8" s="185" t="str">
        <f t="shared" si="60"/>
        <v>57</v>
      </c>
      <c r="CR8" s="185" t="str">
        <f t="shared" si="60"/>
        <v>02</v>
      </c>
      <c r="CS8" s="185" t="str">
        <f t="shared" si="60"/>
        <v>02</v>
      </c>
      <c r="CT8" s="181" t="s">
        <v>93</v>
      </c>
      <c r="CU8" s="181" t="s">
        <v>468</v>
      </c>
      <c r="CV8" s="181" t="s">
        <v>501</v>
      </c>
      <c r="CW8" s="185" t="str">
        <f t="shared" ref="CW8:DB8" si="61">IF(BK10=" ","02",BK10)</f>
        <v>C4</v>
      </c>
      <c r="CX8" s="185" t="str">
        <f t="shared" si="61"/>
        <v>C5</v>
      </c>
      <c r="CY8" s="185" t="str">
        <f t="shared" si="61"/>
        <v>C8</v>
      </c>
      <c r="CZ8" s="185" t="str">
        <f t="shared" si="61"/>
        <v>C9</v>
      </c>
      <c r="DA8" s="185" t="str">
        <f t="shared" si="61"/>
        <v>02</v>
      </c>
      <c r="DB8" s="185" t="str">
        <f t="shared" si="61"/>
        <v>02</v>
      </c>
      <c r="DD8" s="121" t="str">
        <f>LOOKUP(C8,全武将名字及头像!$B$3:$B$257,全武将名字及头像!$B$3:$B$257)</f>
        <v>孔融</v>
      </c>
      <c r="DE8" s="121">
        <f t="shared" si="52"/>
        <v>1</v>
      </c>
    </row>
    <row r="9" spans="1:109">
      <c r="A9" s="163" t="str">
        <f t="shared" si="0"/>
        <v>05</v>
      </c>
      <c r="B9" s="75">
        <v>5</v>
      </c>
      <c r="C9" s="75" t="s">
        <v>244</v>
      </c>
      <c r="D9" s="131" t="str">
        <f t="shared" si="1"/>
        <v>202C</v>
      </c>
      <c r="E9" s="131">
        <f t="shared" si="45"/>
        <v>8236</v>
      </c>
      <c r="F9" s="131" t="str">
        <f t="shared" si="2"/>
        <v>9229</v>
      </c>
      <c r="G9" s="131">
        <f t="shared" si="46"/>
        <v>37417</v>
      </c>
      <c r="H9" s="131" t="str">
        <f t="shared" si="3"/>
        <v>221D</v>
      </c>
      <c r="I9" s="131">
        <f t="shared" si="47"/>
        <v>8733</v>
      </c>
      <c r="J9" s="132">
        <v>5</v>
      </c>
      <c r="K9" s="164" t="str">
        <f t="shared" si="4"/>
        <v>29</v>
      </c>
      <c r="L9" s="132">
        <f t="shared" si="48"/>
        <v>41</v>
      </c>
      <c r="M9" s="164" t="str">
        <f t="shared" si="5"/>
        <v>92</v>
      </c>
      <c r="N9" s="132">
        <f t="shared" si="6"/>
        <v>146.16015625</v>
      </c>
      <c r="O9" s="182"/>
      <c r="P9" s="166">
        <f>_xlfn.XLOOKUP(C9,全武将名字及头像!$B$3:$B$257,全武将名字及头像!$H$3:$H$257)</f>
        <v>92</v>
      </c>
      <c r="Q9" s="166">
        <f>_xlfn.XLOOKUP(C9,全武将名字及头像!$B$3:$B$257,全武将名字及头像!$I$3:$I$257)</f>
        <v>54</v>
      </c>
      <c r="R9" s="166">
        <f>_xlfn.XLOOKUP(C9,全武将名字及头像!$B$3:$B$257,全武将名字及头像!$J$3:$J$257)</f>
        <v>56</v>
      </c>
      <c r="S9" s="166" t="str">
        <f>_xlfn.XLOOKUP(C9,全武将名字及头像!$B$3:$B$257,全武将名字及头像!$K$3:$K$257)</f>
        <v>FF</v>
      </c>
      <c r="T9" s="132" t="s">
        <v>93</v>
      </c>
      <c r="U9" s="167" t="str">
        <f>_xlfn.XLOOKUP(C9,武将属性排列!$C$1:$C$255,武将属性排列!$D$1:$D$255)</f>
        <v>在野</v>
      </c>
      <c r="V9" s="168">
        <f>_xlfn.XLOOKUP(C9,武将属性排列!$C$1:$C$255,武将属性排列!$E$1:$E$255)</f>
        <v>91</v>
      </c>
      <c r="W9" s="168">
        <f>_xlfn.XLOOKUP(C9,武将属性排列!$C$1:$C$255,武将属性排列!$F$1:$F$255)</f>
        <v>70</v>
      </c>
      <c r="X9" s="168">
        <f>_xlfn.XLOOKUP(C9,武将属性排列!$C$1:$C$255,武将属性排列!$G$1:$G$255)</f>
        <v>68</v>
      </c>
      <c r="Y9" s="168">
        <f>_xlfn.XLOOKUP(C9,武将属性排列!$C$1:$C$255,武将属性排列!$I$1:$I$255)</f>
        <v>255</v>
      </c>
      <c r="Z9" s="169">
        <f>_xlfn.XLOOKUP(C9,武将属性排列!$C$1:$C$255,武将属性排列!$K$1:$K$255)</f>
        <v>0</v>
      </c>
      <c r="AA9" s="169">
        <v>500</v>
      </c>
      <c r="AB9" s="168">
        <f>_xlfn.XLOOKUP(C9,武将属性排列!$C$1:$C$255,武将属性排列!$O$1:$O$255)</f>
        <v>99</v>
      </c>
      <c r="AC9" s="170">
        <f t="shared" si="49"/>
        <v>265084</v>
      </c>
      <c r="AD9" s="170" t="str">
        <f t="shared" si="7"/>
        <v>40B7C</v>
      </c>
      <c r="AE9" s="182"/>
      <c r="AF9" s="171">
        <f t="shared" si="8"/>
        <v>40</v>
      </c>
      <c r="AG9" s="172" t="str">
        <f t="shared" si="9"/>
        <v>5B</v>
      </c>
      <c r="AH9" s="172" t="str">
        <f t="shared" si="10"/>
        <v>46</v>
      </c>
      <c r="AI9" s="172" t="str">
        <f t="shared" si="11"/>
        <v>44</v>
      </c>
      <c r="AJ9" s="164">
        <f t="shared" si="12"/>
        <v>30</v>
      </c>
      <c r="AK9" s="172" t="str">
        <f t="shared" si="13"/>
        <v>FF</v>
      </c>
      <c r="AL9" s="183" t="str">
        <f t="shared" si="14"/>
        <v>平军</v>
      </c>
      <c r="AM9" s="184" t="str">
        <f t="shared" si="15"/>
        <v>0</v>
      </c>
      <c r="AN9" s="172" t="str">
        <f t="shared" si="16"/>
        <v>5</v>
      </c>
      <c r="AO9" s="174">
        <f t="shared" si="17"/>
        <v>0</v>
      </c>
      <c r="AP9" s="174">
        <f t="shared" si="18"/>
        <v>3</v>
      </c>
      <c r="AQ9" s="175">
        <f t="shared" si="19"/>
        <v>2</v>
      </c>
      <c r="AR9" s="176" t="str">
        <f t="shared" si="20"/>
        <v>63</v>
      </c>
      <c r="AS9" s="182"/>
      <c r="AT9" s="177">
        <f>_xlfn.XLOOKUP(C9,全武将名字及头像!$B$3:$B$257,全武将名字及头像!$P$3:$P$257)</f>
        <v>2</v>
      </c>
      <c r="AU9" s="178"/>
      <c r="AV9" s="177">
        <f>_xlfn.XLOOKUP(C9,全武将名字及头像!$B$3:$B$257,全武将名字及头像!$Q$3:$Q$257)</f>
        <v>28</v>
      </c>
      <c r="AW9" s="121">
        <f t="shared" si="53"/>
        <v>5</v>
      </c>
      <c r="AX9" s="121">
        <v>0</v>
      </c>
      <c r="AY9" s="121" t="str">
        <f t="shared" si="21"/>
        <v>54</v>
      </c>
      <c r="AZ9" s="121" t="str">
        <f t="shared" si="22"/>
        <v>56</v>
      </c>
      <c r="BA9" s="121" t="str">
        <f t="shared" si="23"/>
        <v> </v>
      </c>
      <c r="BB9" s="121">
        <f t="shared" si="24"/>
        <v>84</v>
      </c>
      <c r="BC9" s="121">
        <f t="shared" si="25"/>
        <v>86</v>
      </c>
      <c r="BD9" s="121" t="str">
        <f t="shared" si="26"/>
        <v> </v>
      </c>
      <c r="BE9" s="121">
        <f t="shared" si="27"/>
        <v>84</v>
      </c>
      <c r="BF9" s="121">
        <f t="shared" si="28"/>
        <v>85</v>
      </c>
      <c r="BG9" s="121">
        <f t="shared" si="29"/>
        <v>86</v>
      </c>
      <c r="BH9" s="121">
        <f t="shared" si="30"/>
        <v>87</v>
      </c>
      <c r="BI9" s="121" t="str">
        <f t="shared" si="31"/>
        <v> </v>
      </c>
      <c r="BJ9" s="121" t="str">
        <f t="shared" si="32"/>
        <v> </v>
      </c>
      <c r="BK9" s="179" t="str">
        <f t="shared" si="33"/>
        <v>44</v>
      </c>
      <c r="BL9" s="179" t="str">
        <f t="shared" si="34"/>
        <v>45</v>
      </c>
      <c r="BM9" s="179" t="str">
        <f t="shared" si="35"/>
        <v>46</v>
      </c>
      <c r="BN9" s="179" t="str">
        <f t="shared" si="36"/>
        <v>47</v>
      </c>
      <c r="BO9" s="179" t="str">
        <f t="shared" si="37"/>
        <v> </v>
      </c>
      <c r="BP9" s="179" t="str">
        <f t="shared" si="38"/>
        <v> </v>
      </c>
      <c r="BQ9" s="179" t="str">
        <f t="shared" si="39"/>
        <v>54</v>
      </c>
      <c r="BR9" s="179" t="str">
        <f t="shared" si="40"/>
        <v>55</v>
      </c>
      <c r="BS9" s="179" t="str">
        <f t="shared" si="41"/>
        <v>56</v>
      </c>
      <c r="BT9" s="179" t="str">
        <f t="shared" si="42"/>
        <v>57</v>
      </c>
      <c r="BU9" s="179" t="str">
        <f t="shared" si="43"/>
        <v> </v>
      </c>
      <c r="BV9" s="179" t="str">
        <f t="shared" si="44"/>
        <v> </v>
      </c>
      <c r="BW9" s="180" t="s">
        <v>468</v>
      </c>
      <c r="BX9" s="181" t="s">
        <v>468</v>
      </c>
      <c r="BY9" s="181" t="s">
        <v>468</v>
      </c>
      <c r="BZ9" s="185" t="str">
        <f t="shared" ref="BZ9:CE9" si="62">IF(BK11=" ","02",BK11)</f>
        <v>84</v>
      </c>
      <c r="CA9" s="185" t="str">
        <f t="shared" si="62"/>
        <v>85</v>
      </c>
      <c r="CB9" s="185" t="str">
        <f t="shared" si="62"/>
        <v>A6</v>
      </c>
      <c r="CC9" s="185" t="str">
        <f t="shared" si="62"/>
        <v>A7</v>
      </c>
      <c r="CD9" s="185" t="str">
        <f t="shared" si="62"/>
        <v>02</v>
      </c>
      <c r="CE9" s="185" t="str">
        <f t="shared" si="62"/>
        <v>02</v>
      </c>
      <c r="CF9" s="181" t="s">
        <v>468</v>
      </c>
      <c r="CG9" s="181" t="s">
        <v>468</v>
      </c>
      <c r="CH9" s="181" t="s">
        <v>468</v>
      </c>
      <c r="CI9" s="185" t="str">
        <f t="shared" ref="CI9:CN9" si="63">IF(BK12=" ","02",BK12)</f>
        <v>44</v>
      </c>
      <c r="CJ9" s="185" t="str">
        <f t="shared" si="63"/>
        <v>45</v>
      </c>
      <c r="CK9" s="185" t="str">
        <f t="shared" si="63"/>
        <v>6A</v>
      </c>
      <c r="CL9" s="185" t="str">
        <f t="shared" si="63"/>
        <v>6B</v>
      </c>
      <c r="CM9" s="185" t="str">
        <f t="shared" si="63"/>
        <v>02</v>
      </c>
      <c r="CN9" s="185" t="str">
        <f t="shared" si="63"/>
        <v>02</v>
      </c>
      <c r="CO9" s="181" t="s">
        <v>93</v>
      </c>
      <c r="CP9" s="181" t="s">
        <v>468</v>
      </c>
      <c r="CQ9" s="181" t="s">
        <v>501</v>
      </c>
      <c r="CR9" s="185" t="str">
        <f t="shared" ref="CR9:CW9" si="64">IF(BQ10=" ","02",BQ10)</f>
        <v>D4</v>
      </c>
      <c r="CS9" s="185" t="str">
        <f t="shared" si="64"/>
        <v>D5</v>
      </c>
      <c r="CT9" s="185" t="str">
        <f t="shared" si="64"/>
        <v>D8</v>
      </c>
      <c r="CU9" s="185" t="str">
        <f t="shared" si="64"/>
        <v>D9</v>
      </c>
      <c r="CV9" s="185" t="str">
        <f t="shared" si="64"/>
        <v>02</v>
      </c>
      <c r="CW9" s="185" t="str">
        <f t="shared" si="64"/>
        <v>02</v>
      </c>
      <c r="CX9" s="181" t="s">
        <v>468</v>
      </c>
      <c r="CY9" s="181" t="s">
        <v>468</v>
      </c>
      <c r="CZ9" s="181" t="s">
        <v>468</v>
      </c>
      <c r="DA9" s="185" t="str">
        <f>IF(BQ11=" ","02",BQ11)</f>
        <v>94</v>
      </c>
      <c r="DB9" s="185" t="str">
        <f>IF(BR11=" ","02",BR11)</f>
        <v>95</v>
      </c>
      <c r="DD9" s="121" t="str">
        <f>LOOKUP(C9,全武将名字及头像!$B$3:$B$257,全武将名字及头像!$B$3:$B$257)</f>
        <v>刘备</v>
      </c>
      <c r="DE9" s="121">
        <f t="shared" si="52"/>
        <v>1</v>
      </c>
    </row>
    <row r="10" spans="1:109">
      <c r="A10" s="163" t="str">
        <f t="shared" si="0"/>
        <v>06</v>
      </c>
      <c r="B10" s="75">
        <v>6</v>
      </c>
      <c r="C10" s="75" t="s">
        <v>245</v>
      </c>
      <c r="D10" s="131" t="str">
        <f t="shared" si="1"/>
        <v>202E</v>
      </c>
      <c r="E10" s="131">
        <f t="shared" si="45"/>
        <v>8238</v>
      </c>
      <c r="F10" s="131" t="str">
        <f t="shared" si="2"/>
        <v>922E</v>
      </c>
      <c r="G10" s="131">
        <f t="shared" si="46"/>
        <v>37422</v>
      </c>
      <c r="H10" s="131" t="str">
        <f t="shared" si="3"/>
        <v>2222</v>
      </c>
      <c r="I10" s="131">
        <f t="shared" si="47"/>
        <v>8738</v>
      </c>
      <c r="J10" s="132">
        <v>5</v>
      </c>
      <c r="K10" s="164" t="str">
        <f t="shared" si="4"/>
        <v>2E</v>
      </c>
      <c r="L10" s="132">
        <f t="shared" si="48"/>
        <v>46</v>
      </c>
      <c r="M10" s="164" t="str">
        <f t="shared" si="5"/>
        <v>92</v>
      </c>
      <c r="N10" s="132">
        <f t="shared" si="6"/>
        <v>146.1796875</v>
      </c>
      <c r="O10" s="182"/>
      <c r="P10" s="166">
        <f>_xlfn.XLOOKUP(C10,全武将名字及头像!$B$3:$B$257,全武将名字及头像!$H$3:$H$257)</f>
        <v>92</v>
      </c>
      <c r="Q10" s="166">
        <f>_xlfn.XLOOKUP(C10,全武将名字及头像!$B$3:$B$257,全武将名字及头像!$I$3:$I$257)</f>
        <v>54</v>
      </c>
      <c r="R10" s="166">
        <f>_xlfn.XLOOKUP(C10,全武将名字及头像!$B$3:$B$257,全武将名字及头像!$J$3:$J$257)</f>
        <v>58</v>
      </c>
      <c r="S10" s="166" t="str">
        <f>_xlfn.XLOOKUP(C10,全武将名字及头像!$B$3:$B$257,全武将名字及头像!$K$3:$K$257)</f>
        <v>FF</v>
      </c>
      <c r="T10" s="132" t="s">
        <v>93</v>
      </c>
      <c r="U10" s="167" t="str">
        <f>_xlfn.XLOOKUP(C10,武将属性排列!$C$1:$C$255,武将属性排列!$D$1:$D$255)</f>
        <v>在野</v>
      </c>
      <c r="V10" s="168">
        <f>_xlfn.XLOOKUP(C10,武将属性排列!$C$1:$C$255,武将属性排列!$E$1:$E$255)</f>
        <v>86</v>
      </c>
      <c r="W10" s="168">
        <f>_xlfn.XLOOKUP(C10,武将属性排列!$C$1:$C$255,武将属性排列!$F$1:$F$255)</f>
        <v>81</v>
      </c>
      <c r="X10" s="168">
        <f>_xlfn.XLOOKUP(C10,武将属性排列!$C$1:$C$255,武将属性排列!$G$1:$G$255)</f>
        <v>69</v>
      </c>
      <c r="Y10" s="168">
        <f>_xlfn.XLOOKUP(C10,武将属性排列!$C$1:$C$255,武将属性排列!$I$1:$I$255)</f>
        <v>255</v>
      </c>
      <c r="Z10" s="169">
        <f>_xlfn.XLOOKUP(C10,武将属性排列!$C$1:$C$255,武将属性排列!$K$1:$K$255)</f>
        <v>0</v>
      </c>
      <c r="AA10" s="169">
        <v>500</v>
      </c>
      <c r="AB10" s="168">
        <f>_xlfn.XLOOKUP(C10,武将属性排列!$C$1:$C$255,武将属性排列!$O$1:$O$255)</f>
        <v>90</v>
      </c>
      <c r="AC10" s="170">
        <f t="shared" si="49"/>
        <v>265092</v>
      </c>
      <c r="AD10" s="170" t="str">
        <f t="shared" si="7"/>
        <v>40B84</v>
      </c>
      <c r="AE10" s="182"/>
      <c r="AF10" s="171">
        <f t="shared" si="8"/>
        <v>40</v>
      </c>
      <c r="AG10" s="172" t="str">
        <f t="shared" si="9"/>
        <v>56</v>
      </c>
      <c r="AH10" s="172" t="str">
        <f t="shared" si="10"/>
        <v>51</v>
      </c>
      <c r="AI10" s="172" t="str">
        <f t="shared" si="11"/>
        <v>45</v>
      </c>
      <c r="AJ10" s="164">
        <f t="shared" si="12"/>
        <v>30</v>
      </c>
      <c r="AK10" s="172" t="str">
        <f t="shared" si="13"/>
        <v>FF</v>
      </c>
      <c r="AL10" s="183" t="str">
        <f t="shared" si="14"/>
        <v>平军</v>
      </c>
      <c r="AM10" s="184" t="str">
        <f t="shared" si="15"/>
        <v>0</v>
      </c>
      <c r="AN10" s="172" t="str">
        <f t="shared" si="16"/>
        <v>5</v>
      </c>
      <c r="AO10" s="174">
        <f t="shared" si="17"/>
        <v>0</v>
      </c>
      <c r="AP10" s="174">
        <f t="shared" si="18"/>
        <v>3</v>
      </c>
      <c r="AQ10" s="175">
        <f t="shared" si="19"/>
        <v>2</v>
      </c>
      <c r="AR10" s="176" t="str">
        <f t="shared" si="20"/>
        <v>5A</v>
      </c>
      <c r="AS10" s="182"/>
      <c r="AT10" s="177">
        <f>_xlfn.XLOOKUP(C10,全武将名字及头像!$B$3:$B$257,全武将名字及头像!$P$3:$P$257)</f>
        <v>3</v>
      </c>
      <c r="AU10" s="178"/>
      <c r="AV10" s="177">
        <f>_xlfn.XLOOKUP(C10,全武将名字及头像!$B$3:$B$257,全武将名字及头像!$Q$3:$Q$257)</f>
        <v>0</v>
      </c>
      <c r="AW10" s="121">
        <f t="shared" si="53"/>
        <v>6</v>
      </c>
      <c r="AX10" s="121">
        <v>128</v>
      </c>
      <c r="AY10" s="121" t="str">
        <f t="shared" si="21"/>
        <v>D4</v>
      </c>
      <c r="AZ10" s="121" t="str">
        <f t="shared" si="22"/>
        <v>D8</v>
      </c>
      <c r="BA10" s="121" t="str">
        <f t="shared" si="23"/>
        <v> </v>
      </c>
      <c r="BB10" s="121">
        <f t="shared" si="24"/>
        <v>212</v>
      </c>
      <c r="BC10" s="121">
        <f t="shared" si="25"/>
        <v>216</v>
      </c>
      <c r="BD10" s="121" t="str">
        <f t="shared" si="26"/>
        <v> </v>
      </c>
      <c r="BE10" s="121">
        <f t="shared" si="27"/>
        <v>212</v>
      </c>
      <c r="BF10" s="121">
        <f t="shared" si="28"/>
        <v>213</v>
      </c>
      <c r="BG10" s="121">
        <f t="shared" si="29"/>
        <v>216</v>
      </c>
      <c r="BH10" s="121">
        <f t="shared" si="30"/>
        <v>217</v>
      </c>
      <c r="BI10" s="121" t="str">
        <f t="shared" si="31"/>
        <v> </v>
      </c>
      <c r="BJ10" s="121" t="str">
        <f t="shared" si="32"/>
        <v> </v>
      </c>
      <c r="BK10" s="179" t="str">
        <f t="shared" si="33"/>
        <v>C4</v>
      </c>
      <c r="BL10" s="179" t="str">
        <f t="shared" si="34"/>
        <v>C5</v>
      </c>
      <c r="BM10" s="179" t="str">
        <f t="shared" si="35"/>
        <v>C8</v>
      </c>
      <c r="BN10" s="179" t="str">
        <f t="shared" si="36"/>
        <v>C9</v>
      </c>
      <c r="BO10" s="179" t="str">
        <f t="shared" si="37"/>
        <v> </v>
      </c>
      <c r="BP10" s="179" t="str">
        <f t="shared" si="38"/>
        <v> </v>
      </c>
      <c r="BQ10" s="179" t="str">
        <f t="shared" si="39"/>
        <v>D4</v>
      </c>
      <c r="BR10" s="179" t="str">
        <f t="shared" si="40"/>
        <v>D5</v>
      </c>
      <c r="BS10" s="179" t="str">
        <f t="shared" si="41"/>
        <v>D8</v>
      </c>
      <c r="BT10" s="179" t="str">
        <f t="shared" si="42"/>
        <v>D9</v>
      </c>
      <c r="BU10" s="179" t="str">
        <f t="shared" si="43"/>
        <v> </v>
      </c>
      <c r="BV10" s="179" t="str">
        <f t="shared" si="44"/>
        <v> </v>
      </c>
      <c r="BW10" s="186" t="str">
        <f>IF(BS11=" ","02",BS11)</f>
        <v>B6</v>
      </c>
      <c r="BX10" s="185" t="str">
        <f>IF(BT11=" ","02",BT11)</f>
        <v>B7</v>
      </c>
      <c r="BY10" s="185" t="str">
        <f>IF(BU11=" ","02",BU11)</f>
        <v>02</v>
      </c>
      <c r="BZ10" s="185" t="str">
        <f>IF(BV11=" ","02",BV11)</f>
        <v>02</v>
      </c>
      <c r="CA10" s="181" t="s">
        <v>468</v>
      </c>
      <c r="CB10" s="181" t="s">
        <v>468</v>
      </c>
      <c r="CC10" s="181" t="s">
        <v>468</v>
      </c>
      <c r="CD10" s="185" t="str">
        <f t="shared" ref="CD10:CI10" si="65">IF(BQ12=" ","02",BQ12)</f>
        <v>54</v>
      </c>
      <c r="CE10" s="185" t="str">
        <f t="shared" si="65"/>
        <v>55</v>
      </c>
      <c r="CF10" s="185" t="str">
        <f t="shared" si="65"/>
        <v>7A</v>
      </c>
      <c r="CG10" s="185" t="str">
        <f t="shared" si="65"/>
        <v>7B</v>
      </c>
      <c r="CH10" s="185" t="str">
        <f t="shared" si="65"/>
        <v>02</v>
      </c>
      <c r="CI10" s="185" t="str">
        <f t="shared" si="65"/>
        <v>02</v>
      </c>
      <c r="CJ10" s="181" t="s">
        <v>93</v>
      </c>
      <c r="CK10" s="181" t="s">
        <v>468</v>
      </c>
      <c r="CL10" s="181" t="s">
        <v>501</v>
      </c>
      <c r="CM10" s="185" t="str">
        <f t="shared" ref="CM10:CR10" si="66">IF(BK13=" ","02",BK13)</f>
        <v>C4</v>
      </c>
      <c r="CN10" s="185" t="str">
        <f t="shared" si="66"/>
        <v>C5</v>
      </c>
      <c r="CO10" s="185" t="str">
        <f t="shared" si="66"/>
        <v>CE</v>
      </c>
      <c r="CP10" s="185" t="str">
        <f t="shared" si="66"/>
        <v>CF</v>
      </c>
      <c r="CQ10" s="185" t="str">
        <f t="shared" si="66"/>
        <v>02</v>
      </c>
      <c r="CR10" s="185" t="str">
        <f t="shared" si="66"/>
        <v>02</v>
      </c>
      <c r="CS10" s="181" t="s">
        <v>468</v>
      </c>
      <c r="CT10" s="181" t="s">
        <v>468</v>
      </c>
      <c r="CU10" s="181" t="s">
        <v>468</v>
      </c>
      <c r="CV10" s="185" t="str">
        <f t="shared" ref="CV10:DA10" si="67">IF(BK14=" ","02",BK14)</f>
        <v>8A</v>
      </c>
      <c r="CW10" s="185" t="str">
        <f t="shared" si="67"/>
        <v>8B</v>
      </c>
      <c r="CX10" s="185" t="str">
        <f t="shared" si="67"/>
        <v>8E</v>
      </c>
      <c r="CY10" s="185" t="str">
        <f t="shared" si="67"/>
        <v>8F</v>
      </c>
      <c r="CZ10" s="185" t="str">
        <f t="shared" si="67"/>
        <v>02</v>
      </c>
      <c r="DA10" s="185" t="str">
        <f t="shared" si="67"/>
        <v>02</v>
      </c>
      <c r="DB10" s="181" t="s">
        <v>468</v>
      </c>
      <c r="DD10" s="121" t="str">
        <f>LOOKUP(C10,全武将名字及头像!$B$3:$B$257,全武将名字及头像!$B$3:$B$257)</f>
        <v>刘表</v>
      </c>
      <c r="DE10" s="121">
        <f t="shared" si="52"/>
        <v>1</v>
      </c>
    </row>
    <row r="11" spans="1:109">
      <c r="A11" s="163" t="str">
        <f t="shared" si="0"/>
        <v>07</v>
      </c>
      <c r="B11" s="75">
        <v>7</v>
      </c>
      <c r="C11" s="75" t="s">
        <v>251</v>
      </c>
      <c r="D11" s="131" t="str">
        <f t="shared" si="1"/>
        <v>2030</v>
      </c>
      <c r="E11" s="131">
        <f t="shared" si="45"/>
        <v>8240</v>
      </c>
      <c r="F11" s="131" t="str">
        <f t="shared" si="2"/>
        <v>9233</v>
      </c>
      <c r="G11" s="131">
        <f t="shared" si="46"/>
        <v>37427</v>
      </c>
      <c r="H11" s="131" t="str">
        <f t="shared" si="3"/>
        <v>2227</v>
      </c>
      <c r="I11" s="131">
        <f t="shared" si="47"/>
        <v>8743</v>
      </c>
      <c r="J11" s="132">
        <v>5</v>
      </c>
      <c r="K11" s="164" t="str">
        <f t="shared" si="4"/>
        <v>33</v>
      </c>
      <c r="L11" s="132">
        <f t="shared" si="48"/>
        <v>51</v>
      </c>
      <c r="M11" s="164" t="str">
        <f t="shared" si="5"/>
        <v>92</v>
      </c>
      <c r="N11" s="132">
        <f t="shared" si="6"/>
        <v>146.19921875</v>
      </c>
      <c r="O11" s="182"/>
      <c r="P11" s="166">
        <f>_xlfn.XLOOKUP(C11,全武将名字及头像!$B$3:$B$257,全武将名字及头像!$H$3:$H$257)</f>
        <v>92</v>
      </c>
      <c r="Q11" s="166">
        <f>_xlfn.XLOOKUP(C11,全武将名字及头像!$B$3:$B$257,全武将名字及头像!$I$3:$I$257)</f>
        <v>54</v>
      </c>
      <c r="R11" s="166">
        <f>_xlfn.XLOOKUP(C11,全武将名字及头像!$B$3:$B$257,全武将名字及头像!$J$3:$J$257)</f>
        <v>76</v>
      </c>
      <c r="S11" s="166" t="str">
        <f>_xlfn.XLOOKUP(C11,全武将名字及头像!$B$3:$B$257,全武将名字及头像!$K$3:$K$257)</f>
        <v>FF</v>
      </c>
      <c r="T11" s="132" t="s">
        <v>93</v>
      </c>
      <c r="U11" s="167" t="str">
        <f>_xlfn.XLOOKUP(C11,武将属性排列!$C$1:$C$255,武将属性排列!$D$1:$D$255)</f>
        <v>在野</v>
      </c>
      <c r="V11" s="168">
        <f>_xlfn.XLOOKUP(C11,武将属性排列!$C$1:$C$255,武将属性排列!$E$1:$E$255)</f>
        <v>83</v>
      </c>
      <c r="W11" s="168">
        <f>_xlfn.XLOOKUP(C11,武将属性排列!$C$1:$C$255,武将属性排列!$F$1:$F$255)</f>
        <v>85</v>
      </c>
      <c r="X11" s="168">
        <f>_xlfn.XLOOKUP(C11,武将属性排列!$C$1:$C$255,武将属性排列!$G$1:$G$255)</f>
        <v>55</v>
      </c>
      <c r="Y11" s="168">
        <f>_xlfn.XLOOKUP(C11,武将属性排列!$C$1:$C$255,武将属性排列!$I$1:$I$255)</f>
        <v>255</v>
      </c>
      <c r="Z11" s="169">
        <f>_xlfn.XLOOKUP(C11,武将属性排列!$C$1:$C$255,武将属性排列!$K$1:$K$255)</f>
        <v>0</v>
      </c>
      <c r="AA11" s="169">
        <v>500</v>
      </c>
      <c r="AB11" s="168">
        <f>_xlfn.XLOOKUP(C11,武将属性排列!$C$1:$C$255,武将属性排列!$O$1:$O$255)</f>
        <v>85</v>
      </c>
      <c r="AC11" s="170">
        <f t="shared" si="49"/>
        <v>265100</v>
      </c>
      <c r="AD11" s="170" t="str">
        <f t="shared" si="7"/>
        <v>40B8C</v>
      </c>
      <c r="AE11" s="182"/>
      <c r="AF11" s="171">
        <f t="shared" si="8"/>
        <v>40</v>
      </c>
      <c r="AG11" s="172" t="str">
        <f t="shared" si="9"/>
        <v>53</v>
      </c>
      <c r="AH11" s="172" t="str">
        <f t="shared" si="10"/>
        <v>55</v>
      </c>
      <c r="AI11" s="172" t="str">
        <f t="shared" si="11"/>
        <v>37</v>
      </c>
      <c r="AJ11" s="164">
        <f t="shared" si="12"/>
        <v>30</v>
      </c>
      <c r="AK11" s="172" t="str">
        <f t="shared" si="13"/>
        <v>FF</v>
      </c>
      <c r="AL11" s="183" t="str">
        <f t="shared" si="14"/>
        <v>平军</v>
      </c>
      <c r="AM11" s="184" t="str">
        <f t="shared" si="15"/>
        <v>0</v>
      </c>
      <c r="AN11" s="172" t="str">
        <f t="shared" si="16"/>
        <v>5</v>
      </c>
      <c r="AO11" s="174">
        <f t="shared" si="17"/>
        <v>0</v>
      </c>
      <c r="AP11" s="174">
        <f t="shared" si="18"/>
        <v>4</v>
      </c>
      <c r="AQ11" s="175">
        <f t="shared" si="19"/>
        <v>2</v>
      </c>
      <c r="AR11" s="176" t="str">
        <f t="shared" si="20"/>
        <v>55</v>
      </c>
      <c r="AS11" s="182"/>
      <c r="AT11" s="177">
        <f>_xlfn.XLOOKUP(C11,全武将名字及头像!$B$3:$B$257,全武将名字及头像!$P$3:$P$257)</f>
        <v>3</v>
      </c>
      <c r="AU11" s="178"/>
      <c r="AV11" s="177">
        <f>_xlfn.XLOOKUP(C11,全武将名字及头像!$B$3:$B$257,全武将名字及头像!$Q$3:$Q$257)</f>
        <v>14</v>
      </c>
      <c r="AW11" s="121">
        <f t="shared" si="53"/>
        <v>7</v>
      </c>
      <c r="AX11" s="121">
        <f>AX10/2</f>
        <v>64</v>
      </c>
      <c r="AY11" s="121" t="str">
        <f t="shared" si="21"/>
        <v>94</v>
      </c>
      <c r="AZ11" s="121" t="str">
        <f t="shared" si="22"/>
        <v>B6</v>
      </c>
      <c r="BA11" s="121" t="str">
        <f t="shared" si="23"/>
        <v> </v>
      </c>
      <c r="BB11" s="121">
        <f t="shared" si="24"/>
        <v>148</v>
      </c>
      <c r="BC11" s="121">
        <f t="shared" si="25"/>
        <v>182</v>
      </c>
      <c r="BD11" s="121" t="str">
        <f t="shared" si="26"/>
        <v> </v>
      </c>
      <c r="BE11" s="121">
        <f t="shared" si="27"/>
        <v>148</v>
      </c>
      <c r="BF11" s="121">
        <f t="shared" si="28"/>
        <v>149</v>
      </c>
      <c r="BG11" s="121">
        <f t="shared" si="29"/>
        <v>182</v>
      </c>
      <c r="BH11" s="121">
        <f t="shared" si="30"/>
        <v>183</v>
      </c>
      <c r="BI11" s="121" t="str">
        <f t="shared" si="31"/>
        <v> </v>
      </c>
      <c r="BJ11" s="121" t="str">
        <f t="shared" si="32"/>
        <v> </v>
      </c>
      <c r="BK11" s="179" t="str">
        <f t="shared" si="33"/>
        <v>84</v>
      </c>
      <c r="BL11" s="179" t="str">
        <f t="shared" si="34"/>
        <v>85</v>
      </c>
      <c r="BM11" s="179" t="str">
        <f t="shared" si="35"/>
        <v>A6</v>
      </c>
      <c r="BN11" s="179" t="str">
        <f t="shared" si="36"/>
        <v>A7</v>
      </c>
      <c r="BO11" s="179" t="str">
        <f t="shared" si="37"/>
        <v> </v>
      </c>
      <c r="BP11" s="179" t="str">
        <f t="shared" si="38"/>
        <v> </v>
      </c>
      <c r="BQ11" s="179" t="str">
        <f t="shared" si="39"/>
        <v>94</v>
      </c>
      <c r="BR11" s="179" t="str">
        <f t="shared" si="40"/>
        <v>95</v>
      </c>
      <c r="BS11" s="179" t="str">
        <f t="shared" si="41"/>
        <v>B6</v>
      </c>
      <c r="BT11" s="179" t="str">
        <f t="shared" si="42"/>
        <v>B7</v>
      </c>
      <c r="BU11" s="179" t="str">
        <f t="shared" si="43"/>
        <v> </v>
      </c>
      <c r="BV11" s="179" t="str">
        <f t="shared" si="44"/>
        <v> </v>
      </c>
      <c r="BW11" s="180" t="s">
        <v>468</v>
      </c>
      <c r="BX11" s="181" t="s">
        <v>468</v>
      </c>
      <c r="BY11" s="185" t="str">
        <f t="shared" ref="BY11:CD11" si="68">IF(BK15=" ","02",BK15)</f>
        <v>6A</v>
      </c>
      <c r="BZ11" s="185" t="str">
        <f t="shared" si="68"/>
        <v>6B</v>
      </c>
      <c r="CA11" s="185" t="str">
        <f t="shared" si="68"/>
        <v>6C</v>
      </c>
      <c r="CB11" s="185" t="str">
        <f t="shared" si="68"/>
        <v>6D</v>
      </c>
      <c r="CC11" s="185" t="str">
        <f t="shared" si="68"/>
        <v>02</v>
      </c>
      <c r="CD11" s="185" t="str">
        <f t="shared" si="68"/>
        <v>02</v>
      </c>
      <c r="CE11" s="181" t="s">
        <v>93</v>
      </c>
      <c r="CF11" s="181" t="s">
        <v>468</v>
      </c>
      <c r="CG11" s="181" t="s">
        <v>501</v>
      </c>
      <c r="CH11" s="185" t="str">
        <f t="shared" ref="CH11:CM11" si="69">IF(BQ13=" ","02",BQ13)</f>
        <v>D4</v>
      </c>
      <c r="CI11" s="185" t="str">
        <f t="shared" si="69"/>
        <v>D5</v>
      </c>
      <c r="CJ11" s="185" t="str">
        <f t="shared" si="69"/>
        <v>DE</v>
      </c>
      <c r="CK11" s="185" t="str">
        <f t="shared" si="69"/>
        <v>DF</v>
      </c>
      <c r="CL11" s="185" t="str">
        <f t="shared" si="69"/>
        <v>02</v>
      </c>
      <c r="CM11" s="185" t="str">
        <f t="shared" si="69"/>
        <v>02</v>
      </c>
      <c r="CN11" s="181" t="s">
        <v>468</v>
      </c>
      <c r="CO11" s="181" t="s">
        <v>468</v>
      </c>
      <c r="CP11" s="181" t="s">
        <v>468</v>
      </c>
      <c r="CQ11" s="185" t="str">
        <f t="shared" ref="CQ11:CV11" si="70">IF(BQ14=" ","02",BQ14)</f>
        <v>9A</v>
      </c>
      <c r="CR11" s="185" t="str">
        <f t="shared" si="70"/>
        <v>9B</v>
      </c>
      <c r="CS11" s="185" t="str">
        <f t="shared" si="70"/>
        <v>9E</v>
      </c>
      <c r="CT11" s="185" t="str">
        <f t="shared" si="70"/>
        <v>9F</v>
      </c>
      <c r="CU11" s="185" t="str">
        <f t="shared" si="70"/>
        <v>02</v>
      </c>
      <c r="CV11" s="185" t="str">
        <f t="shared" si="70"/>
        <v>02</v>
      </c>
      <c r="CW11" s="181" t="s">
        <v>468</v>
      </c>
      <c r="CX11" s="181" t="s">
        <v>468</v>
      </c>
      <c r="CY11" s="181" t="s">
        <v>468</v>
      </c>
      <c r="CZ11" s="185" t="str">
        <f>IF(BQ15=" ","02",BQ15)</f>
        <v>7A</v>
      </c>
      <c r="DA11" s="185" t="str">
        <f>IF(BR15=" ","02",BR15)</f>
        <v>7B</v>
      </c>
      <c r="DB11" s="185" t="str">
        <f>IF(BS15=" ","02",BS15)</f>
        <v>7C</v>
      </c>
      <c r="DD11" s="121" t="str">
        <f>LOOKUP(C11,全武将名字及头像!$B$3:$B$257,全武将名字及头像!$B$3:$B$257)</f>
        <v>刘焉</v>
      </c>
      <c r="DE11" s="121">
        <f t="shared" si="52"/>
        <v>1</v>
      </c>
    </row>
    <row r="12" spans="1:109">
      <c r="A12" s="163" t="str">
        <f t="shared" si="0"/>
        <v>08</v>
      </c>
      <c r="B12" s="75">
        <v>8</v>
      </c>
      <c r="C12" s="75" t="s">
        <v>253</v>
      </c>
      <c r="D12" s="131" t="str">
        <f t="shared" si="1"/>
        <v>2032</v>
      </c>
      <c r="E12" s="131">
        <f t="shared" si="45"/>
        <v>8242</v>
      </c>
      <c r="F12" s="131" t="str">
        <f t="shared" si="2"/>
        <v>9238</v>
      </c>
      <c r="G12" s="131">
        <f t="shared" si="46"/>
        <v>37432</v>
      </c>
      <c r="H12" s="131" t="str">
        <f t="shared" si="3"/>
        <v>222C</v>
      </c>
      <c r="I12" s="131">
        <f t="shared" si="47"/>
        <v>8748</v>
      </c>
      <c r="J12" s="132">
        <v>5</v>
      </c>
      <c r="K12" s="164" t="str">
        <f t="shared" si="4"/>
        <v>38</v>
      </c>
      <c r="L12" s="132">
        <f t="shared" si="48"/>
        <v>56</v>
      </c>
      <c r="M12" s="164" t="str">
        <f t="shared" si="5"/>
        <v>92</v>
      </c>
      <c r="N12" s="132">
        <f t="shared" si="6"/>
        <v>146.21875</v>
      </c>
      <c r="O12" s="182"/>
      <c r="P12" s="166">
        <f>_xlfn.XLOOKUP(C12,全武将名字及头像!$B$3:$B$257,全武将名字及头像!$H$3:$H$257)</f>
        <v>92</v>
      </c>
      <c r="Q12" s="166">
        <f>_xlfn.XLOOKUP(C12,全武将名字及头像!$B$3:$B$257,全武将名字及头像!$I$3:$I$257)</f>
        <v>54</v>
      </c>
      <c r="R12" s="166" t="str">
        <f>_xlfn.XLOOKUP(C12,全武将名字及头像!$B$3:$B$257,全武将名字及头像!$J$3:$J$257)</f>
        <v>7A</v>
      </c>
      <c r="S12" s="166" t="str">
        <f>_xlfn.XLOOKUP(C12,全武将名字及头像!$B$3:$B$257,全武将名字及头像!$K$3:$K$257)</f>
        <v>FF</v>
      </c>
      <c r="T12" s="132" t="s">
        <v>93</v>
      </c>
      <c r="U12" s="167" t="str">
        <f>_xlfn.XLOOKUP(C12,武将属性排列!$C$1:$C$255,武将属性排列!$D$1:$D$255)</f>
        <v>在野</v>
      </c>
      <c r="V12" s="168">
        <f>_xlfn.XLOOKUP(C12,武将属性排列!$C$1:$C$255,武将属性排列!$E$1:$E$255)</f>
        <v>68</v>
      </c>
      <c r="W12" s="168">
        <f>_xlfn.XLOOKUP(C12,武将属性排列!$C$1:$C$255,武将属性排列!$F$1:$F$255)</f>
        <v>72</v>
      </c>
      <c r="X12" s="168">
        <f>_xlfn.XLOOKUP(C12,武将属性排列!$C$1:$C$255,武将属性排列!$G$1:$G$255)</f>
        <v>13</v>
      </c>
      <c r="Y12" s="168">
        <f>_xlfn.XLOOKUP(C12,武将属性排列!$C$1:$C$255,武将属性排列!$I$1:$I$255)</f>
        <v>255</v>
      </c>
      <c r="Z12" s="169">
        <f>_xlfn.XLOOKUP(C12,武将属性排列!$C$1:$C$255,武将属性排列!$K$1:$K$255)</f>
        <v>2</v>
      </c>
      <c r="AA12" s="169">
        <v>500</v>
      </c>
      <c r="AB12" s="168">
        <f>_xlfn.XLOOKUP(C12,武将属性排列!$C$1:$C$255,武将属性排列!$O$1:$O$255)</f>
        <v>84</v>
      </c>
      <c r="AC12" s="170">
        <f t="shared" si="49"/>
        <v>265108</v>
      </c>
      <c r="AD12" s="170" t="str">
        <f t="shared" si="7"/>
        <v>40B94</v>
      </c>
      <c r="AE12" s="182"/>
      <c r="AF12" s="171">
        <f t="shared" si="8"/>
        <v>40</v>
      </c>
      <c r="AG12" s="172" t="str">
        <f t="shared" si="9"/>
        <v>44</v>
      </c>
      <c r="AH12" s="172" t="str">
        <f t="shared" si="10"/>
        <v>48</v>
      </c>
      <c r="AI12" s="172" t="str">
        <f t="shared" si="11"/>
        <v>0D</v>
      </c>
      <c r="AJ12" s="164">
        <f t="shared" si="12"/>
        <v>50</v>
      </c>
      <c r="AK12" s="172" t="str">
        <f t="shared" si="13"/>
        <v>FF</v>
      </c>
      <c r="AL12" s="183" t="str">
        <f t="shared" si="14"/>
        <v>山军</v>
      </c>
      <c r="AM12" s="184">
        <f t="shared" si="15"/>
        <v>2</v>
      </c>
      <c r="AN12" s="172" t="str">
        <f t="shared" si="16"/>
        <v>5</v>
      </c>
      <c r="AO12" s="174">
        <f t="shared" si="17"/>
        <v>0</v>
      </c>
      <c r="AP12" s="174">
        <f t="shared" si="18"/>
        <v>4</v>
      </c>
      <c r="AQ12" s="175">
        <f t="shared" si="19"/>
        <v>0</v>
      </c>
      <c r="AR12" s="176" t="str">
        <f t="shared" si="20"/>
        <v>54</v>
      </c>
      <c r="AS12" s="182"/>
      <c r="AT12" s="177">
        <f>_xlfn.XLOOKUP(C12,全武将名字及头像!$B$3:$B$257,全武将名字及头像!$P$3:$P$257)</f>
        <v>3</v>
      </c>
      <c r="AU12" s="178"/>
      <c r="AV12" s="177">
        <f>_xlfn.XLOOKUP(C12,全武将名字及头像!$B$3:$B$257,全武将名字及头像!$Q$3:$Q$257)</f>
        <v>28</v>
      </c>
      <c r="AW12" s="121">
        <f t="shared" si="53"/>
        <v>8</v>
      </c>
      <c r="AX12" s="121">
        <v>0</v>
      </c>
      <c r="AY12" s="121" t="str">
        <f t="shared" si="21"/>
        <v>54</v>
      </c>
      <c r="AZ12" s="121" t="str">
        <f t="shared" si="22"/>
        <v>7A</v>
      </c>
      <c r="BA12" s="121" t="str">
        <f t="shared" si="23"/>
        <v> </v>
      </c>
      <c r="BB12" s="121">
        <f t="shared" si="24"/>
        <v>84</v>
      </c>
      <c r="BC12" s="121">
        <f t="shared" si="25"/>
        <v>122</v>
      </c>
      <c r="BD12" s="121" t="str">
        <f t="shared" si="26"/>
        <v> </v>
      </c>
      <c r="BE12" s="121">
        <f t="shared" si="27"/>
        <v>84</v>
      </c>
      <c r="BF12" s="121">
        <f t="shared" si="28"/>
        <v>85</v>
      </c>
      <c r="BG12" s="121">
        <f t="shared" si="29"/>
        <v>122</v>
      </c>
      <c r="BH12" s="121">
        <f t="shared" si="30"/>
        <v>123</v>
      </c>
      <c r="BI12" s="121" t="str">
        <f t="shared" si="31"/>
        <v> </v>
      </c>
      <c r="BJ12" s="121" t="str">
        <f t="shared" si="32"/>
        <v> </v>
      </c>
      <c r="BK12" s="179" t="str">
        <f t="shared" si="33"/>
        <v>44</v>
      </c>
      <c r="BL12" s="179" t="str">
        <f t="shared" si="34"/>
        <v>45</v>
      </c>
      <c r="BM12" s="179" t="str">
        <f t="shared" si="35"/>
        <v>6A</v>
      </c>
      <c r="BN12" s="179" t="str">
        <f t="shared" si="36"/>
        <v>6B</v>
      </c>
      <c r="BO12" s="179" t="str">
        <f t="shared" si="37"/>
        <v> </v>
      </c>
      <c r="BP12" s="179" t="str">
        <f t="shared" si="38"/>
        <v> </v>
      </c>
      <c r="BQ12" s="179" t="str">
        <f t="shared" si="39"/>
        <v>54</v>
      </c>
      <c r="BR12" s="179" t="str">
        <f t="shared" si="40"/>
        <v>55</v>
      </c>
      <c r="BS12" s="179" t="str">
        <f t="shared" si="41"/>
        <v>7A</v>
      </c>
      <c r="BT12" s="179" t="str">
        <f t="shared" si="42"/>
        <v>7B</v>
      </c>
      <c r="BU12" s="179" t="str">
        <f t="shared" si="43"/>
        <v> </v>
      </c>
      <c r="BV12" s="179" t="str">
        <f t="shared" si="44"/>
        <v> </v>
      </c>
      <c r="BW12" s="186" t="str">
        <f>IF(BT15=" ","02",BT15)</f>
        <v>7D</v>
      </c>
      <c r="BX12" s="185" t="str">
        <f>IF(BU15=" ","02",BU15)</f>
        <v>02</v>
      </c>
      <c r="BY12" s="185" t="str">
        <f>IF(BV15=" ","02",BV15)</f>
        <v>02</v>
      </c>
      <c r="BZ12" s="181" t="s">
        <v>93</v>
      </c>
      <c r="CA12" s="181" t="s">
        <v>468</v>
      </c>
      <c r="CB12" s="181" t="s">
        <v>501</v>
      </c>
      <c r="CC12" s="185" t="str">
        <f t="shared" ref="CC12:CH12" si="71">IF(BK16=" ","02",BK16)</f>
        <v>C6</v>
      </c>
      <c r="CD12" s="185" t="str">
        <f t="shared" si="71"/>
        <v>C7</v>
      </c>
      <c r="CE12" s="185" t="str">
        <f t="shared" si="71"/>
        <v>CA</v>
      </c>
      <c r="CF12" s="185" t="str">
        <f t="shared" si="71"/>
        <v>CB</v>
      </c>
      <c r="CG12" s="185" t="str">
        <f t="shared" si="71"/>
        <v>02</v>
      </c>
      <c r="CH12" s="185" t="str">
        <f t="shared" si="71"/>
        <v>02</v>
      </c>
      <c r="CI12" s="181" t="s">
        <v>468</v>
      </c>
      <c r="CJ12" s="181" t="s">
        <v>468</v>
      </c>
      <c r="CK12" s="181" t="s">
        <v>468</v>
      </c>
      <c r="CL12" s="185" t="str">
        <f t="shared" ref="CL12:CQ12" si="72">IF(BK17=" ","02",BK17)</f>
        <v>88</v>
      </c>
      <c r="CM12" s="185" t="str">
        <f t="shared" si="72"/>
        <v>89</v>
      </c>
      <c r="CN12" s="185" t="str">
        <f t="shared" si="72"/>
        <v>8C</v>
      </c>
      <c r="CO12" s="185" t="str">
        <f t="shared" si="72"/>
        <v>8D</v>
      </c>
      <c r="CP12" s="185" t="str">
        <f t="shared" si="72"/>
        <v>02</v>
      </c>
      <c r="CQ12" s="185" t="str">
        <f t="shared" si="72"/>
        <v>02</v>
      </c>
      <c r="CR12" s="181" t="s">
        <v>468</v>
      </c>
      <c r="CS12" s="181" t="s">
        <v>468</v>
      </c>
      <c r="CT12" s="181" t="s">
        <v>468</v>
      </c>
      <c r="CU12" s="185" t="str">
        <f t="shared" ref="CU12:CZ12" si="73">IF(BK18=" ","02",BK18)</f>
        <v>48</v>
      </c>
      <c r="CV12" s="185" t="str">
        <f t="shared" si="73"/>
        <v>49</v>
      </c>
      <c r="CW12" s="185" t="str">
        <f t="shared" si="73"/>
        <v>4E</v>
      </c>
      <c r="CX12" s="185" t="str">
        <f t="shared" si="73"/>
        <v>4F</v>
      </c>
      <c r="CY12" s="185" t="str">
        <f t="shared" si="73"/>
        <v>02</v>
      </c>
      <c r="CZ12" s="185" t="str">
        <f t="shared" si="73"/>
        <v>02</v>
      </c>
      <c r="DA12" s="181" t="s">
        <v>93</v>
      </c>
      <c r="DB12" s="181" t="s">
        <v>468</v>
      </c>
      <c r="DD12" s="121" t="str">
        <f>LOOKUP(C12,全武将名字及头像!$B$3:$B$257,全武将名字及头像!$B$3:$B$257)</f>
        <v>刘虞</v>
      </c>
      <c r="DE12" s="121">
        <f t="shared" si="52"/>
        <v>1</v>
      </c>
    </row>
    <row r="13" spans="1:109">
      <c r="A13" s="163" t="str">
        <f t="shared" si="0"/>
        <v>09</v>
      </c>
      <c r="B13" s="75">
        <v>9</v>
      </c>
      <c r="C13" s="75" t="s">
        <v>270</v>
      </c>
      <c r="D13" s="131" t="str">
        <f t="shared" si="1"/>
        <v>2034</v>
      </c>
      <c r="E13" s="131">
        <f t="shared" si="45"/>
        <v>8244</v>
      </c>
      <c r="F13" s="131" t="str">
        <f t="shared" si="2"/>
        <v>923D</v>
      </c>
      <c r="G13" s="131">
        <f t="shared" si="46"/>
        <v>37437</v>
      </c>
      <c r="H13" s="131" t="str">
        <f t="shared" si="3"/>
        <v>2231</v>
      </c>
      <c r="I13" s="131">
        <f t="shared" si="47"/>
        <v>8753</v>
      </c>
      <c r="J13" s="132">
        <v>5</v>
      </c>
      <c r="K13" s="164" t="str">
        <f t="shared" si="4"/>
        <v>3D</v>
      </c>
      <c r="L13" s="132">
        <f t="shared" si="48"/>
        <v>61</v>
      </c>
      <c r="M13" s="164" t="str">
        <f t="shared" si="5"/>
        <v>92</v>
      </c>
      <c r="N13" s="132">
        <f t="shared" si="6"/>
        <v>146.23828125</v>
      </c>
      <c r="O13" s="182"/>
      <c r="P13" s="166">
        <f>_xlfn.XLOOKUP(C13,全武将名字及头像!$B$3:$B$257,全武将名字及头像!$H$3:$H$257)</f>
        <v>94</v>
      </c>
      <c r="Q13" s="166">
        <f>_xlfn.XLOOKUP(C13,全武将名字及头像!$B$3:$B$257,全武将名字及头像!$I$3:$I$257)</f>
        <v>54</v>
      </c>
      <c r="R13" s="166" t="str">
        <f>_xlfn.XLOOKUP(C13,全武将名字及头像!$B$3:$B$257,全武将名字及头像!$J$3:$J$257)</f>
        <v>5E</v>
      </c>
      <c r="S13" s="166" t="str">
        <f>_xlfn.XLOOKUP(C13,全武将名字及头像!$B$3:$B$257,全武将名字及头像!$K$3:$K$257)</f>
        <v>FF</v>
      </c>
      <c r="T13" s="132" t="s">
        <v>93</v>
      </c>
      <c r="U13" s="167" t="str">
        <f>_xlfn.XLOOKUP(C13,武将属性排列!$C$1:$C$255,武将属性排列!$D$1:$D$255)</f>
        <v>在野</v>
      </c>
      <c r="V13" s="168">
        <f>_xlfn.XLOOKUP(C13,武将属性排列!$C$1:$C$255,武将属性排列!$E$1:$E$255)</f>
        <v>93</v>
      </c>
      <c r="W13" s="168">
        <f>_xlfn.XLOOKUP(C13,武将属性排列!$C$1:$C$255,武将属性排列!$F$1:$F$255)</f>
        <v>51</v>
      </c>
      <c r="X13" s="168">
        <f>_xlfn.XLOOKUP(C13,武将属性排列!$C$1:$C$255,武将属性排列!$G$1:$G$255)</f>
        <v>87</v>
      </c>
      <c r="Y13" s="168">
        <f>_xlfn.XLOOKUP(C13,武将属性排列!$C$1:$C$255,武将属性排列!$I$1:$I$255)</f>
        <v>255</v>
      </c>
      <c r="Z13" s="169">
        <f>_xlfn.XLOOKUP(C13,武将属性排列!$C$1:$C$255,武将属性排列!$K$1:$K$255)</f>
        <v>2</v>
      </c>
      <c r="AA13" s="169">
        <v>500</v>
      </c>
      <c r="AB13" s="168">
        <f>_xlfn.XLOOKUP(C13,武将属性排列!$C$1:$C$255,武将属性排列!$O$1:$O$255)</f>
        <v>82</v>
      </c>
      <c r="AC13" s="170">
        <f t="shared" si="49"/>
        <v>265116</v>
      </c>
      <c r="AD13" s="170" t="str">
        <f t="shared" si="7"/>
        <v>40B9C</v>
      </c>
      <c r="AE13" s="182"/>
      <c r="AF13" s="171">
        <f t="shared" si="8"/>
        <v>40</v>
      </c>
      <c r="AG13" s="172" t="str">
        <f t="shared" si="9"/>
        <v>5D</v>
      </c>
      <c r="AH13" s="172" t="str">
        <f t="shared" si="10"/>
        <v>33</v>
      </c>
      <c r="AI13" s="172" t="str">
        <f t="shared" si="11"/>
        <v>57</v>
      </c>
      <c r="AJ13" s="164">
        <f t="shared" si="12"/>
        <v>20</v>
      </c>
      <c r="AK13" s="172" t="str">
        <f t="shared" si="13"/>
        <v>FF</v>
      </c>
      <c r="AL13" s="183" t="str">
        <f t="shared" si="14"/>
        <v>山军</v>
      </c>
      <c r="AM13" s="184">
        <f t="shared" si="15"/>
        <v>2</v>
      </c>
      <c r="AN13" s="172" t="str">
        <f t="shared" si="16"/>
        <v>5</v>
      </c>
      <c r="AO13" s="174">
        <f t="shared" si="17"/>
        <v>0</v>
      </c>
      <c r="AP13" s="174">
        <f t="shared" si="18"/>
        <v>3</v>
      </c>
      <c r="AQ13" s="175">
        <f t="shared" si="19"/>
        <v>3</v>
      </c>
      <c r="AR13" s="176" t="str">
        <f t="shared" si="20"/>
        <v>52</v>
      </c>
      <c r="AS13" s="182"/>
      <c r="AT13" s="177">
        <f>_xlfn.XLOOKUP(C13,全武将名字及头像!$B$3:$B$257,全武将名字及头像!$P$3:$P$257)</f>
        <v>6</v>
      </c>
      <c r="AU13" s="178"/>
      <c r="AV13" s="177">
        <f>_xlfn.XLOOKUP(C13,全武将名字及头像!$B$3:$B$257,全武将名字及头像!$Q$3:$Q$257)</f>
        <v>0</v>
      </c>
      <c r="AW13" s="121">
        <f t="shared" si="53"/>
        <v>9</v>
      </c>
      <c r="AX13" s="121">
        <v>128</v>
      </c>
      <c r="AY13" s="121" t="str">
        <f t="shared" si="21"/>
        <v>D4</v>
      </c>
      <c r="AZ13" s="121" t="str">
        <f t="shared" si="22"/>
        <v>DE</v>
      </c>
      <c r="BA13" s="121" t="str">
        <f t="shared" si="23"/>
        <v> </v>
      </c>
      <c r="BB13" s="121">
        <f t="shared" si="24"/>
        <v>212</v>
      </c>
      <c r="BC13" s="121">
        <f t="shared" si="25"/>
        <v>222</v>
      </c>
      <c r="BD13" s="121" t="str">
        <f t="shared" si="26"/>
        <v> </v>
      </c>
      <c r="BE13" s="121">
        <f t="shared" si="27"/>
        <v>212</v>
      </c>
      <c r="BF13" s="121">
        <f t="shared" si="28"/>
        <v>213</v>
      </c>
      <c r="BG13" s="121">
        <f t="shared" si="29"/>
        <v>222</v>
      </c>
      <c r="BH13" s="121">
        <f t="shared" si="30"/>
        <v>223</v>
      </c>
      <c r="BI13" s="121" t="str">
        <f t="shared" si="31"/>
        <v> </v>
      </c>
      <c r="BJ13" s="121" t="str">
        <f t="shared" si="32"/>
        <v> </v>
      </c>
      <c r="BK13" s="179" t="str">
        <f t="shared" si="33"/>
        <v>C4</v>
      </c>
      <c r="BL13" s="179" t="str">
        <f t="shared" si="34"/>
        <v>C5</v>
      </c>
      <c r="BM13" s="179" t="str">
        <f t="shared" si="35"/>
        <v>CE</v>
      </c>
      <c r="BN13" s="179" t="str">
        <f t="shared" si="36"/>
        <v>CF</v>
      </c>
      <c r="BO13" s="179" t="str">
        <f t="shared" si="37"/>
        <v> </v>
      </c>
      <c r="BP13" s="179" t="str">
        <f t="shared" si="38"/>
        <v> </v>
      </c>
      <c r="BQ13" s="179" t="str">
        <f t="shared" si="39"/>
        <v>D4</v>
      </c>
      <c r="BR13" s="179" t="str">
        <f t="shared" si="40"/>
        <v>D5</v>
      </c>
      <c r="BS13" s="179" t="str">
        <f t="shared" si="41"/>
        <v>DE</v>
      </c>
      <c r="BT13" s="179" t="str">
        <f t="shared" si="42"/>
        <v>DF</v>
      </c>
      <c r="BU13" s="179" t="str">
        <f t="shared" si="43"/>
        <v> </v>
      </c>
      <c r="BV13" s="179" t="str">
        <f t="shared" si="44"/>
        <v> </v>
      </c>
      <c r="BW13" s="180" t="s">
        <v>501</v>
      </c>
      <c r="BX13" s="185" t="str">
        <f t="shared" ref="BX13:CC13" si="74">IF(BQ16=" ","02",BQ16)</f>
        <v>D6</v>
      </c>
      <c r="BY13" s="185" t="str">
        <f t="shared" si="74"/>
        <v>D7</v>
      </c>
      <c r="BZ13" s="185" t="str">
        <f t="shared" si="74"/>
        <v>DA</v>
      </c>
      <c r="CA13" s="185" t="str">
        <f t="shared" si="74"/>
        <v>DB</v>
      </c>
      <c r="CB13" s="185" t="str">
        <f t="shared" si="74"/>
        <v>02</v>
      </c>
      <c r="CC13" s="185" t="str">
        <f t="shared" si="74"/>
        <v>02</v>
      </c>
      <c r="CD13" s="181" t="s">
        <v>468</v>
      </c>
      <c r="CE13" s="181" t="s">
        <v>468</v>
      </c>
      <c r="CF13" s="181" t="s">
        <v>468</v>
      </c>
      <c r="CG13" s="185" t="str">
        <f t="shared" ref="CG13:CL13" si="75">IF(BQ17=" ","02",BQ17)</f>
        <v>98</v>
      </c>
      <c r="CH13" s="185" t="str">
        <f t="shared" si="75"/>
        <v>99</v>
      </c>
      <c r="CI13" s="185" t="str">
        <f t="shared" si="75"/>
        <v>9C</v>
      </c>
      <c r="CJ13" s="185" t="str">
        <f t="shared" si="75"/>
        <v>9D</v>
      </c>
      <c r="CK13" s="185" t="str">
        <f t="shared" si="75"/>
        <v>02</v>
      </c>
      <c r="CL13" s="185" t="str">
        <f t="shared" si="75"/>
        <v>02</v>
      </c>
      <c r="CM13" s="181" t="s">
        <v>468</v>
      </c>
      <c r="CN13" s="181" t="s">
        <v>468</v>
      </c>
      <c r="CO13" s="181" t="s">
        <v>468</v>
      </c>
      <c r="CP13" s="185" t="str">
        <f t="shared" ref="CP13:CU13" si="76">IF(BQ18=" ","02",BQ18)</f>
        <v>58</v>
      </c>
      <c r="CQ13" s="185" t="str">
        <f t="shared" si="76"/>
        <v>59</v>
      </c>
      <c r="CR13" s="185" t="str">
        <f t="shared" si="76"/>
        <v>5E</v>
      </c>
      <c r="CS13" s="185" t="str">
        <f t="shared" si="76"/>
        <v>5F</v>
      </c>
      <c r="CT13" s="185" t="str">
        <f t="shared" si="76"/>
        <v>02</v>
      </c>
      <c r="CU13" s="185" t="str">
        <f t="shared" si="76"/>
        <v>02</v>
      </c>
      <c r="CV13" s="181" t="s">
        <v>93</v>
      </c>
      <c r="CW13" s="181" t="s">
        <v>468</v>
      </c>
      <c r="CX13" s="181" t="s">
        <v>501</v>
      </c>
      <c r="CY13" s="185" t="str">
        <f>IF(BK19=" ","02",BK19)</f>
        <v>C0</v>
      </c>
      <c r="CZ13" s="185" t="str">
        <f>IF(BL19=" ","02",BL19)</f>
        <v>C1</v>
      </c>
      <c r="DA13" s="185" t="str">
        <f>IF(BM19=" ","02",BM19)</f>
        <v>CA</v>
      </c>
      <c r="DB13" s="185" t="str">
        <f>IF(BN19=" ","02",BN19)</f>
        <v>CB</v>
      </c>
      <c r="DD13" s="121" t="str">
        <f>LOOKUP(C13,全武将名字及头像!$B$3:$B$257,全武将名字及头像!$B$3:$B$257)</f>
        <v>马腾</v>
      </c>
      <c r="DE13" s="121">
        <f t="shared" si="52"/>
        <v>1</v>
      </c>
    </row>
    <row r="14" spans="1:109">
      <c r="A14" s="163" t="str">
        <f t="shared" si="0"/>
        <v>0A</v>
      </c>
      <c r="B14" s="75">
        <v>10</v>
      </c>
      <c r="C14" s="75" t="s">
        <v>302</v>
      </c>
      <c r="D14" s="131" t="str">
        <f t="shared" si="1"/>
        <v>2036</v>
      </c>
      <c r="E14" s="131">
        <f t="shared" si="45"/>
        <v>8246</v>
      </c>
      <c r="F14" s="131" t="str">
        <f t="shared" si="2"/>
        <v>9242</v>
      </c>
      <c r="G14" s="131">
        <f t="shared" si="46"/>
        <v>37442</v>
      </c>
      <c r="H14" s="131" t="str">
        <f t="shared" si="3"/>
        <v>2236</v>
      </c>
      <c r="I14" s="131">
        <f t="shared" si="47"/>
        <v>8758</v>
      </c>
      <c r="J14" s="132">
        <v>5</v>
      </c>
      <c r="K14" s="164" t="str">
        <f t="shared" si="4"/>
        <v>42</v>
      </c>
      <c r="L14" s="132">
        <f t="shared" si="48"/>
        <v>66</v>
      </c>
      <c r="M14" s="164" t="str">
        <f t="shared" si="5"/>
        <v>92</v>
      </c>
      <c r="N14" s="132">
        <f t="shared" si="6"/>
        <v>146.2578125</v>
      </c>
      <c r="O14" s="182"/>
      <c r="P14" s="166">
        <f>_xlfn.XLOOKUP(C14,全武将名字及头像!$B$3:$B$257,全武将名字及头像!$H$3:$H$257)</f>
        <v>97</v>
      </c>
      <c r="Q14" s="166" t="str">
        <f>_xlfn.XLOOKUP(C14,全武将名字及头像!$B$3:$B$257,全武将名字及头像!$I$3:$I$257)</f>
        <v>5A</v>
      </c>
      <c r="R14" s="166" t="str">
        <f>_xlfn.XLOOKUP(C14,全武将名字及头像!$B$3:$B$257,全武将名字及头像!$J$3:$J$257)</f>
        <v>5E</v>
      </c>
      <c r="S14" s="166" t="str">
        <f>_xlfn.XLOOKUP(C14,全武将名字及头像!$B$3:$B$257,全武将名字及头像!$K$3:$K$257)</f>
        <v>FF</v>
      </c>
      <c r="T14" s="132" t="s">
        <v>93</v>
      </c>
      <c r="U14" s="167" t="str">
        <f>_xlfn.XLOOKUP(C14,武将属性排列!$C$1:$C$255,武将属性排列!$D$1:$D$255)</f>
        <v>在野</v>
      </c>
      <c r="V14" s="168">
        <f>_xlfn.XLOOKUP(C14,武将属性排列!$C$1:$C$255,武将属性排列!$E$1:$E$255)</f>
        <v>95</v>
      </c>
      <c r="W14" s="168">
        <f>_xlfn.XLOOKUP(C14,武将属性排列!$C$1:$C$255,武将属性排列!$F$1:$F$255)</f>
        <v>59</v>
      </c>
      <c r="X14" s="168">
        <f>_xlfn.XLOOKUP(C14,武将属性排列!$C$1:$C$255,武将属性排列!$G$1:$G$255)</f>
        <v>93</v>
      </c>
      <c r="Y14" s="168">
        <f>_xlfn.XLOOKUP(C14,武将属性排列!$C$1:$C$255,武将属性排列!$I$1:$I$255)</f>
        <v>255</v>
      </c>
      <c r="Z14" s="169">
        <f>_xlfn.XLOOKUP(C14,武将属性排列!$C$1:$C$255,武将属性排列!$K$1:$K$255)</f>
        <v>1</v>
      </c>
      <c r="AA14" s="169">
        <v>500</v>
      </c>
      <c r="AB14" s="168">
        <f>_xlfn.XLOOKUP(C14,武将属性排列!$C$1:$C$255,武将属性排列!$O$1:$O$255)</f>
        <v>86</v>
      </c>
      <c r="AC14" s="170">
        <f t="shared" si="49"/>
        <v>265124</v>
      </c>
      <c r="AD14" s="170" t="str">
        <f t="shared" si="7"/>
        <v>40BA4</v>
      </c>
      <c r="AE14" s="182"/>
      <c r="AF14" s="171">
        <f t="shared" si="8"/>
        <v>40</v>
      </c>
      <c r="AG14" s="172" t="str">
        <f t="shared" si="9"/>
        <v>5F</v>
      </c>
      <c r="AH14" s="172" t="str">
        <f t="shared" si="10"/>
        <v>3B</v>
      </c>
      <c r="AI14" s="172" t="str">
        <f t="shared" si="11"/>
        <v>5D</v>
      </c>
      <c r="AJ14" s="164">
        <f t="shared" si="12"/>
        <v>10</v>
      </c>
      <c r="AK14" s="172" t="str">
        <f t="shared" si="13"/>
        <v>FF</v>
      </c>
      <c r="AL14" s="183" t="str">
        <f t="shared" si="14"/>
        <v>水军</v>
      </c>
      <c r="AM14" s="184">
        <f t="shared" si="15"/>
        <v>1</v>
      </c>
      <c r="AN14" s="172" t="str">
        <f t="shared" si="16"/>
        <v>5</v>
      </c>
      <c r="AO14" s="174">
        <f t="shared" si="17"/>
        <v>0</v>
      </c>
      <c r="AP14" s="174">
        <f t="shared" si="18"/>
        <v>4</v>
      </c>
      <c r="AQ14" s="175">
        <f t="shared" si="19"/>
        <v>4</v>
      </c>
      <c r="AR14" s="176" t="str">
        <f t="shared" si="20"/>
        <v>56</v>
      </c>
      <c r="AS14" s="182"/>
      <c r="AT14" s="177">
        <f>_xlfn.XLOOKUP(C14,全武将名字及头像!$B$3:$B$257,全武将名字及头像!$P$3:$P$257)</f>
        <v>6</v>
      </c>
      <c r="AU14" s="178"/>
      <c r="AV14" s="177">
        <f>_xlfn.XLOOKUP(C14,全武将名字及头像!$B$3:$B$257,全武将名字及头像!$Q$3:$Q$257)</f>
        <v>14</v>
      </c>
      <c r="AW14" s="121">
        <f t="shared" si="53"/>
        <v>10</v>
      </c>
      <c r="AX14" s="121">
        <f>AX13/2</f>
        <v>64</v>
      </c>
      <c r="AY14" s="121" t="str">
        <f t="shared" si="21"/>
        <v>9A</v>
      </c>
      <c r="AZ14" s="121" t="str">
        <f t="shared" si="22"/>
        <v>9E</v>
      </c>
      <c r="BA14" s="121" t="str">
        <f t="shared" si="23"/>
        <v> </v>
      </c>
      <c r="BB14" s="121">
        <f t="shared" si="24"/>
        <v>154</v>
      </c>
      <c r="BC14" s="121">
        <f t="shared" si="25"/>
        <v>158</v>
      </c>
      <c r="BD14" s="121" t="str">
        <f t="shared" si="26"/>
        <v> </v>
      </c>
      <c r="BE14" s="121">
        <f t="shared" si="27"/>
        <v>154</v>
      </c>
      <c r="BF14" s="121">
        <f t="shared" si="28"/>
        <v>155</v>
      </c>
      <c r="BG14" s="121">
        <f t="shared" si="29"/>
        <v>158</v>
      </c>
      <c r="BH14" s="121">
        <f t="shared" si="30"/>
        <v>159</v>
      </c>
      <c r="BI14" s="121" t="str">
        <f t="shared" si="31"/>
        <v> </v>
      </c>
      <c r="BJ14" s="121" t="str">
        <f t="shared" si="32"/>
        <v> </v>
      </c>
      <c r="BK14" s="179" t="str">
        <f t="shared" si="33"/>
        <v>8A</v>
      </c>
      <c r="BL14" s="179" t="str">
        <f t="shared" si="34"/>
        <v>8B</v>
      </c>
      <c r="BM14" s="179" t="str">
        <f t="shared" si="35"/>
        <v>8E</v>
      </c>
      <c r="BN14" s="179" t="str">
        <f t="shared" si="36"/>
        <v>8F</v>
      </c>
      <c r="BO14" s="179" t="str">
        <f t="shared" si="37"/>
        <v> </v>
      </c>
      <c r="BP14" s="179" t="str">
        <f t="shared" si="38"/>
        <v> </v>
      </c>
      <c r="BQ14" s="179" t="str">
        <f t="shared" si="39"/>
        <v>9A</v>
      </c>
      <c r="BR14" s="179" t="str">
        <f t="shared" si="40"/>
        <v>9B</v>
      </c>
      <c r="BS14" s="179" t="str">
        <f t="shared" si="41"/>
        <v>9E</v>
      </c>
      <c r="BT14" s="179" t="str">
        <f t="shared" si="42"/>
        <v>9F</v>
      </c>
      <c r="BU14" s="179" t="str">
        <f t="shared" si="43"/>
        <v> </v>
      </c>
      <c r="BV14" s="179" t="str">
        <f t="shared" si="44"/>
        <v> </v>
      </c>
      <c r="BW14" s="186" t="str">
        <f>IF(BO19=" ","02",BO19)</f>
        <v>02</v>
      </c>
      <c r="BX14" s="185" t="str">
        <f>IF(BP19=" ","02",BP19)</f>
        <v>02</v>
      </c>
      <c r="BY14" s="187" t="s">
        <v>468</v>
      </c>
      <c r="BZ14" s="187" t="s">
        <v>468</v>
      </c>
      <c r="CA14" s="187" t="s">
        <v>468</v>
      </c>
      <c r="CB14" s="188" t="s">
        <v>406</v>
      </c>
      <c r="CC14" s="188" t="s">
        <v>409</v>
      </c>
      <c r="CD14" s="188" t="s">
        <v>292</v>
      </c>
      <c r="CE14" s="188" t="s">
        <v>296</v>
      </c>
      <c r="CF14" s="187" t="s">
        <v>468</v>
      </c>
      <c r="CG14" s="187" t="s">
        <v>468</v>
      </c>
      <c r="CH14" s="187" t="s">
        <v>468</v>
      </c>
      <c r="CI14" s="187" t="s">
        <v>468</v>
      </c>
      <c r="CJ14" s="187" t="s">
        <v>468</v>
      </c>
      <c r="CK14" s="189" t="s">
        <v>502</v>
      </c>
      <c r="CL14" s="189" t="s">
        <v>503</v>
      </c>
      <c r="CM14" s="189" t="s">
        <v>504</v>
      </c>
      <c r="CN14" s="189" t="s">
        <v>505</v>
      </c>
      <c r="CO14" s="187" t="s">
        <v>468</v>
      </c>
      <c r="CP14" s="187" t="s">
        <v>93</v>
      </c>
      <c r="CQ14" s="187" t="s">
        <v>468</v>
      </c>
      <c r="CR14" s="187" t="s">
        <v>100</v>
      </c>
      <c r="CS14" s="185" t="str">
        <f t="shared" ref="CS14:CX14" si="77">IF(BQ19=" ","02",BQ19)</f>
        <v>D0</v>
      </c>
      <c r="CT14" s="185" t="str">
        <f t="shared" si="77"/>
        <v>D1</v>
      </c>
      <c r="CU14" s="185" t="str">
        <f t="shared" si="77"/>
        <v>DA</v>
      </c>
      <c r="CV14" s="185" t="str">
        <f t="shared" si="77"/>
        <v>DB</v>
      </c>
      <c r="CW14" s="185" t="str">
        <f t="shared" si="77"/>
        <v>02</v>
      </c>
      <c r="CX14" s="185" t="str">
        <f t="shared" si="77"/>
        <v>02</v>
      </c>
      <c r="CY14" s="187" t="s">
        <v>468</v>
      </c>
      <c r="CZ14" s="187" t="s">
        <v>468</v>
      </c>
      <c r="DA14" s="187" t="s">
        <v>468</v>
      </c>
      <c r="DB14" s="189" t="s">
        <v>506</v>
      </c>
      <c r="DD14" s="121" t="str">
        <f>LOOKUP(C14,全武将名字及头像!$B$3:$B$257,全武将名字及头像!$B$3:$B$257)</f>
        <v>孙坚</v>
      </c>
      <c r="DE14" s="121">
        <f t="shared" si="52"/>
        <v>1</v>
      </c>
    </row>
    <row r="15" spans="1:109">
      <c r="A15" s="163" t="str">
        <f t="shared" si="0"/>
        <v>0B</v>
      </c>
      <c r="B15" s="75">
        <v>11</v>
      </c>
      <c r="C15" s="75" t="s">
        <v>310</v>
      </c>
      <c r="D15" s="131" t="str">
        <f t="shared" si="1"/>
        <v>2038</v>
      </c>
      <c r="E15" s="131">
        <f t="shared" si="45"/>
        <v>8248</v>
      </c>
      <c r="F15" s="131" t="str">
        <f t="shared" si="2"/>
        <v>9247</v>
      </c>
      <c r="G15" s="131">
        <f t="shared" si="46"/>
        <v>37447</v>
      </c>
      <c r="H15" s="131" t="str">
        <f t="shared" si="3"/>
        <v>223B</v>
      </c>
      <c r="I15" s="131">
        <f t="shared" si="47"/>
        <v>8763</v>
      </c>
      <c r="J15" s="132">
        <v>5</v>
      </c>
      <c r="K15" s="164" t="str">
        <f t="shared" si="4"/>
        <v>47</v>
      </c>
      <c r="L15" s="132">
        <f t="shared" si="48"/>
        <v>71</v>
      </c>
      <c r="M15" s="164" t="str">
        <f t="shared" si="5"/>
        <v>92</v>
      </c>
      <c r="N15" s="132">
        <f t="shared" si="6"/>
        <v>146.27734375</v>
      </c>
      <c r="O15" s="182"/>
      <c r="P15" s="166">
        <f>_xlfn.XLOOKUP(C15,全武将名字及头像!$B$3:$B$257,全武将名字及头像!$H$3:$H$257)</f>
        <v>96</v>
      </c>
      <c r="Q15" s="166" t="str">
        <f>_xlfn.XLOOKUP(C15,全武将名字及头像!$B$3:$B$257,全武将名字及头像!$I$3:$I$257)</f>
        <v>7A</v>
      </c>
      <c r="R15" s="166" t="str">
        <f>_xlfn.XLOOKUP(C15,全武将名字及头像!$B$3:$B$257,全武将名字及头像!$J$3:$J$257)</f>
        <v>7C</v>
      </c>
      <c r="S15" s="166" t="str">
        <f>_xlfn.XLOOKUP(C15,全武将名字及头像!$B$3:$B$257,全武将名字及头像!$K$3:$K$257)</f>
        <v>FF</v>
      </c>
      <c r="T15" s="132" t="s">
        <v>93</v>
      </c>
      <c r="U15" s="167" t="str">
        <f>_xlfn.XLOOKUP(C15,武将属性排列!$C$1:$C$255,武将属性排列!$D$1:$D$255)</f>
        <v>在野</v>
      </c>
      <c r="V15" s="168">
        <f>_xlfn.XLOOKUP(C15,武将属性排列!$C$1:$C$255,武将属性排列!$E$1:$E$255)</f>
        <v>80</v>
      </c>
      <c r="W15" s="168">
        <f>_xlfn.XLOOKUP(C15,武将属性排列!$C$1:$C$255,武将属性排列!$F$1:$F$255)</f>
        <v>78</v>
      </c>
      <c r="X15" s="168">
        <f>_xlfn.XLOOKUP(C15,武将属性排列!$C$1:$C$255,武将属性排列!$G$1:$G$255)</f>
        <v>52</v>
      </c>
      <c r="Y15" s="168">
        <f>_xlfn.XLOOKUP(C15,武将属性排列!$C$1:$C$255,武将属性排列!$I$1:$I$255)</f>
        <v>255</v>
      </c>
      <c r="Z15" s="169">
        <f>_xlfn.XLOOKUP(C15,武将属性排列!$C$1:$C$255,武将属性排列!$K$1:$K$255)</f>
        <v>0</v>
      </c>
      <c r="AA15" s="169">
        <v>500</v>
      </c>
      <c r="AB15" s="168">
        <f>_xlfn.XLOOKUP(C15,武将属性排列!$C$1:$C$255,武将属性排列!$O$1:$O$255)</f>
        <v>90</v>
      </c>
      <c r="AC15" s="170">
        <f t="shared" si="49"/>
        <v>265132</v>
      </c>
      <c r="AD15" s="170" t="str">
        <f t="shared" si="7"/>
        <v>40BAC</v>
      </c>
      <c r="AE15" s="182"/>
      <c r="AF15" s="171">
        <f t="shared" si="8"/>
        <v>40</v>
      </c>
      <c r="AG15" s="172" t="str">
        <f t="shared" si="9"/>
        <v>50</v>
      </c>
      <c r="AH15" s="172" t="str">
        <f t="shared" si="10"/>
        <v>4E</v>
      </c>
      <c r="AI15" s="172" t="str">
        <f t="shared" si="11"/>
        <v>34</v>
      </c>
      <c r="AJ15" s="164">
        <f t="shared" si="12"/>
        <v>30</v>
      </c>
      <c r="AK15" s="172" t="str">
        <f t="shared" si="13"/>
        <v>FF</v>
      </c>
      <c r="AL15" s="183" t="str">
        <f t="shared" si="14"/>
        <v>平军</v>
      </c>
      <c r="AM15" s="184" t="str">
        <f t="shared" si="15"/>
        <v>0</v>
      </c>
      <c r="AN15" s="172" t="str">
        <f t="shared" si="16"/>
        <v>5</v>
      </c>
      <c r="AO15" s="174">
        <f t="shared" si="17"/>
        <v>0</v>
      </c>
      <c r="AP15" s="174">
        <f t="shared" si="18"/>
        <v>4</v>
      </c>
      <c r="AQ15" s="175">
        <f t="shared" si="19"/>
        <v>2</v>
      </c>
      <c r="AR15" s="176" t="str">
        <f t="shared" si="20"/>
        <v>5A</v>
      </c>
      <c r="AS15" s="182"/>
      <c r="AT15" s="177">
        <f>_xlfn.XLOOKUP(C15,全武将名字及头像!$B$3:$B$257,全武将名字及头像!$P$3:$P$257)</f>
        <v>6</v>
      </c>
      <c r="AU15" s="178"/>
      <c r="AV15" s="177">
        <f>_xlfn.XLOOKUP(C15,全武将名字及头像!$B$3:$B$257,全武将名字及头像!$Q$3:$Q$257)</f>
        <v>28</v>
      </c>
      <c r="AW15" s="121">
        <f t="shared" si="53"/>
        <v>11</v>
      </c>
      <c r="AX15" s="121">
        <v>0</v>
      </c>
      <c r="AY15" s="121" t="str">
        <f t="shared" si="21"/>
        <v>7A</v>
      </c>
      <c r="AZ15" s="121" t="str">
        <f t="shared" si="22"/>
        <v>7C</v>
      </c>
      <c r="BA15" s="121" t="str">
        <f t="shared" si="23"/>
        <v> </v>
      </c>
      <c r="BB15" s="121">
        <f t="shared" si="24"/>
        <v>122</v>
      </c>
      <c r="BC15" s="121">
        <f t="shared" si="25"/>
        <v>124</v>
      </c>
      <c r="BD15" s="121" t="str">
        <f t="shared" si="26"/>
        <v> </v>
      </c>
      <c r="BE15" s="121">
        <f t="shared" si="27"/>
        <v>122</v>
      </c>
      <c r="BF15" s="121">
        <f t="shared" si="28"/>
        <v>123</v>
      </c>
      <c r="BG15" s="121">
        <f t="shared" si="29"/>
        <v>124</v>
      </c>
      <c r="BH15" s="121">
        <f t="shared" si="30"/>
        <v>125</v>
      </c>
      <c r="BI15" s="121" t="str">
        <f t="shared" si="31"/>
        <v> </v>
      </c>
      <c r="BJ15" s="121" t="str">
        <f t="shared" si="32"/>
        <v> </v>
      </c>
      <c r="BK15" s="179" t="str">
        <f t="shared" si="33"/>
        <v>6A</v>
      </c>
      <c r="BL15" s="179" t="str">
        <f t="shared" si="34"/>
        <v>6B</v>
      </c>
      <c r="BM15" s="179" t="str">
        <f t="shared" si="35"/>
        <v>6C</v>
      </c>
      <c r="BN15" s="179" t="str">
        <f t="shared" si="36"/>
        <v>6D</v>
      </c>
      <c r="BO15" s="179" t="str">
        <f t="shared" si="37"/>
        <v> </v>
      </c>
      <c r="BP15" s="179" t="str">
        <f t="shared" si="38"/>
        <v> </v>
      </c>
      <c r="BQ15" s="179" t="str">
        <f t="shared" si="39"/>
        <v>7A</v>
      </c>
      <c r="BR15" s="179" t="str">
        <f t="shared" si="40"/>
        <v>7B</v>
      </c>
      <c r="BS15" s="179" t="str">
        <f t="shared" si="41"/>
        <v>7C</v>
      </c>
      <c r="BT15" s="179" t="str">
        <f t="shared" si="42"/>
        <v>7D</v>
      </c>
      <c r="BU15" s="179" t="str">
        <f t="shared" si="43"/>
        <v> </v>
      </c>
      <c r="BV15" s="179" t="str">
        <f t="shared" si="44"/>
        <v> </v>
      </c>
      <c r="BW15" s="190" t="s">
        <v>507</v>
      </c>
      <c r="BX15" s="189" t="s">
        <v>508</v>
      </c>
      <c r="BY15" s="189" t="s">
        <v>509</v>
      </c>
      <c r="BZ15" s="187" t="s">
        <v>468</v>
      </c>
      <c r="CA15" s="187" t="s">
        <v>468</v>
      </c>
      <c r="CB15" s="187" t="s">
        <v>468</v>
      </c>
      <c r="CC15" s="187" t="s">
        <v>468</v>
      </c>
      <c r="CD15" s="187" t="s">
        <v>468</v>
      </c>
      <c r="CE15" s="189" t="s">
        <v>510</v>
      </c>
      <c r="CF15" s="189" t="s">
        <v>511</v>
      </c>
      <c r="CG15" s="189" t="s">
        <v>512</v>
      </c>
      <c r="CH15" s="189" t="s">
        <v>513</v>
      </c>
      <c r="CI15" s="187" t="s">
        <v>93</v>
      </c>
      <c r="CJ15" s="187" t="s">
        <v>514</v>
      </c>
      <c r="CK15" s="187" t="s">
        <v>410</v>
      </c>
      <c r="CL15" s="187" t="s">
        <v>93</v>
      </c>
      <c r="CM15" s="187" t="s">
        <v>514</v>
      </c>
      <c r="CN15" s="187" t="s">
        <v>515</v>
      </c>
      <c r="CO15" s="187" t="s">
        <v>93</v>
      </c>
      <c r="CP15" s="187" t="s">
        <v>12</v>
      </c>
      <c r="CQ15" s="187" t="s">
        <v>478</v>
      </c>
      <c r="CR15" s="187" t="s">
        <v>93</v>
      </c>
      <c r="CS15" s="187" t="s">
        <v>516</v>
      </c>
      <c r="CT15" s="187" t="s">
        <v>517</v>
      </c>
      <c r="CU15" s="187" t="s">
        <v>93</v>
      </c>
      <c r="CV15" s="187" t="s">
        <v>109</v>
      </c>
      <c r="CW15" s="187" t="s">
        <v>468</v>
      </c>
      <c r="CX15" s="187" t="s">
        <v>109</v>
      </c>
      <c r="CY15" s="187" t="s">
        <v>109</v>
      </c>
      <c r="CZ15" s="187" t="s">
        <v>109</v>
      </c>
      <c r="DA15" s="187" t="s">
        <v>109</v>
      </c>
      <c r="DB15" s="187" t="s">
        <v>109</v>
      </c>
      <c r="DD15" s="121" t="str">
        <f>LOOKUP(C15,全武将名字及头像!$B$3:$B$257,全武将名字及头像!$B$3:$B$257)</f>
        <v>陶谦</v>
      </c>
      <c r="DE15" s="121">
        <f t="shared" si="52"/>
        <v>1</v>
      </c>
    </row>
    <row r="16" spans="1:109">
      <c r="A16" s="163" t="str">
        <f t="shared" si="0"/>
        <v>0C</v>
      </c>
      <c r="B16" s="75">
        <v>12</v>
      </c>
      <c r="C16" s="75" t="s">
        <v>316</v>
      </c>
      <c r="D16" s="131" t="str">
        <f t="shared" si="1"/>
        <v>203A</v>
      </c>
      <c r="E16" s="131">
        <f t="shared" si="45"/>
        <v>8250</v>
      </c>
      <c r="F16" s="131" t="str">
        <f t="shared" si="2"/>
        <v>924C</v>
      </c>
      <c r="G16" s="131">
        <f t="shared" si="46"/>
        <v>37452</v>
      </c>
      <c r="H16" s="131" t="str">
        <f t="shared" si="3"/>
        <v>2240</v>
      </c>
      <c r="I16" s="131">
        <f t="shared" si="47"/>
        <v>8768</v>
      </c>
      <c r="J16" s="132">
        <v>5</v>
      </c>
      <c r="K16" s="164" t="str">
        <f t="shared" si="4"/>
        <v>4C</v>
      </c>
      <c r="L16" s="132">
        <f t="shared" si="48"/>
        <v>76</v>
      </c>
      <c r="M16" s="164" t="str">
        <f t="shared" si="5"/>
        <v>92</v>
      </c>
      <c r="N16" s="132">
        <f t="shared" si="6"/>
        <v>146.296875</v>
      </c>
      <c r="O16" s="182"/>
      <c r="P16" s="166">
        <f>_xlfn.XLOOKUP(C16,全武将名字及头像!$B$3:$B$257,全武将名字及头像!$H$3:$H$257)</f>
        <v>98</v>
      </c>
      <c r="Q16" s="166">
        <f>_xlfn.XLOOKUP(C16,全武将名字及头像!$B$3:$B$257,全武将名字及头像!$I$3:$I$257)</f>
        <v>56</v>
      </c>
      <c r="R16" s="166" t="str">
        <f>_xlfn.XLOOKUP(C16,全武将名字及头像!$B$3:$B$257,全武将名字及头像!$J$3:$J$257)</f>
        <v>5A</v>
      </c>
      <c r="S16" s="166" t="str">
        <f>_xlfn.XLOOKUP(C16,全武将名字及头像!$B$3:$B$257,全武将名字及头像!$K$3:$K$257)</f>
        <v>FF</v>
      </c>
      <c r="T16" s="132" t="s">
        <v>93</v>
      </c>
      <c r="U16" s="167" t="str">
        <f>_xlfn.XLOOKUP(C16,武将属性排列!$C$1:$C$255,武将属性排列!$D$1:$D$255)</f>
        <v>在野</v>
      </c>
      <c r="V16" s="168">
        <f>_xlfn.XLOOKUP(C16,武将属性排列!$C$1:$C$255,武将属性排列!$E$1:$E$255)</f>
        <v>79</v>
      </c>
      <c r="W16" s="168">
        <f>_xlfn.XLOOKUP(C16,武将属性排列!$C$1:$C$255,武将属性排列!$F$1:$F$255)</f>
        <v>56</v>
      </c>
      <c r="X16" s="168">
        <f>_xlfn.XLOOKUP(C16,武将属性排列!$C$1:$C$255,武将属性排列!$G$1:$G$255)</f>
        <v>66</v>
      </c>
      <c r="Y16" s="168">
        <f>_xlfn.XLOOKUP(C16,武将属性排列!$C$1:$C$255,武将属性排列!$I$1:$I$255)</f>
        <v>255</v>
      </c>
      <c r="Z16" s="169">
        <f>_xlfn.XLOOKUP(C16,武将属性排列!$C$1:$C$255,武将属性排列!$K$1:$K$255)</f>
        <v>2</v>
      </c>
      <c r="AA16" s="169">
        <v>500</v>
      </c>
      <c r="AB16" s="168">
        <f>_xlfn.XLOOKUP(C16,武将属性排列!$C$1:$C$255,武将属性排列!$O$1:$O$255)</f>
        <v>61</v>
      </c>
      <c r="AC16" s="170">
        <f t="shared" si="49"/>
        <v>265140</v>
      </c>
      <c r="AD16" s="170" t="str">
        <f t="shared" si="7"/>
        <v>40BB4</v>
      </c>
      <c r="AE16" s="182"/>
      <c r="AF16" s="171">
        <f t="shared" si="8"/>
        <v>40</v>
      </c>
      <c r="AG16" s="172" t="str">
        <f t="shared" si="9"/>
        <v>4F</v>
      </c>
      <c r="AH16" s="172" t="str">
        <f t="shared" si="10"/>
        <v>38</v>
      </c>
      <c r="AI16" s="172" t="str">
        <f t="shared" si="11"/>
        <v>42</v>
      </c>
      <c r="AJ16" s="164">
        <f t="shared" si="12"/>
        <v>30</v>
      </c>
      <c r="AK16" s="172" t="str">
        <f t="shared" si="13"/>
        <v>FF</v>
      </c>
      <c r="AL16" s="183" t="str">
        <f t="shared" si="14"/>
        <v>山军</v>
      </c>
      <c r="AM16" s="184">
        <f t="shared" si="15"/>
        <v>2</v>
      </c>
      <c r="AN16" s="172" t="str">
        <f t="shared" si="16"/>
        <v>5</v>
      </c>
      <c r="AO16" s="174">
        <f t="shared" si="17"/>
        <v>0</v>
      </c>
      <c r="AP16" s="174">
        <f t="shared" si="18"/>
        <v>3</v>
      </c>
      <c r="AQ16" s="175">
        <f t="shared" si="19"/>
        <v>2</v>
      </c>
      <c r="AR16" s="176" t="str">
        <f t="shared" si="20"/>
        <v>3D</v>
      </c>
      <c r="AS16" s="182"/>
      <c r="AT16" s="177">
        <f>_xlfn.XLOOKUP(C16,全武将名字及头像!$B$3:$B$257,全武将名字及头像!$P$3:$P$257)</f>
        <v>7</v>
      </c>
      <c r="AU16" s="178"/>
      <c r="AV16" s="177">
        <f>_xlfn.XLOOKUP(C16,全武将名字及头像!$B$3:$B$257,全武将名字及头像!$Q$3:$Q$257)</f>
        <v>0</v>
      </c>
      <c r="AW16" s="121">
        <f t="shared" si="53"/>
        <v>12</v>
      </c>
      <c r="AX16" s="121">
        <v>128</v>
      </c>
      <c r="AY16" s="121" t="str">
        <f t="shared" si="21"/>
        <v>D6</v>
      </c>
      <c r="AZ16" s="121" t="str">
        <f t="shared" si="22"/>
        <v>DA</v>
      </c>
      <c r="BA16" s="121" t="str">
        <f t="shared" si="23"/>
        <v> </v>
      </c>
      <c r="BB16" s="121">
        <f t="shared" si="24"/>
        <v>214</v>
      </c>
      <c r="BC16" s="121">
        <f t="shared" si="25"/>
        <v>218</v>
      </c>
      <c r="BD16" s="121" t="str">
        <f t="shared" si="26"/>
        <v> </v>
      </c>
      <c r="BE16" s="121">
        <f t="shared" si="27"/>
        <v>214</v>
      </c>
      <c r="BF16" s="121">
        <f t="shared" si="28"/>
        <v>215</v>
      </c>
      <c r="BG16" s="121">
        <f t="shared" si="29"/>
        <v>218</v>
      </c>
      <c r="BH16" s="121">
        <f t="shared" si="30"/>
        <v>219</v>
      </c>
      <c r="BI16" s="121" t="str">
        <f t="shared" si="31"/>
        <v> </v>
      </c>
      <c r="BJ16" s="121" t="str">
        <f t="shared" si="32"/>
        <v> </v>
      </c>
      <c r="BK16" s="179" t="str">
        <f t="shared" si="33"/>
        <v>C6</v>
      </c>
      <c r="BL16" s="179" t="str">
        <f t="shared" si="34"/>
        <v>C7</v>
      </c>
      <c r="BM16" s="179" t="str">
        <f t="shared" si="35"/>
        <v>CA</v>
      </c>
      <c r="BN16" s="179" t="str">
        <f t="shared" si="36"/>
        <v>CB</v>
      </c>
      <c r="BO16" s="179" t="str">
        <f t="shared" si="37"/>
        <v> </v>
      </c>
      <c r="BP16" s="179" t="str">
        <f t="shared" si="38"/>
        <v> </v>
      </c>
      <c r="BQ16" s="179" t="str">
        <f t="shared" si="39"/>
        <v>D6</v>
      </c>
      <c r="BR16" s="179" t="str">
        <f t="shared" si="40"/>
        <v>D7</v>
      </c>
      <c r="BS16" s="179" t="str">
        <f t="shared" si="41"/>
        <v>DA</v>
      </c>
      <c r="BT16" s="179" t="str">
        <f t="shared" si="42"/>
        <v>DB</v>
      </c>
      <c r="BU16" s="179" t="str">
        <f t="shared" si="43"/>
        <v> </v>
      </c>
      <c r="BV16" s="179" t="str">
        <f t="shared" si="44"/>
        <v> </v>
      </c>
      <c r="BW16" s="126"/>
      <c r="BX16" s="126"/>
      <c r="BY16" s="126"/>
      <c r="BZ16" s="126"/>
      <c r="CA16" s="126"/>
      <c r="CB16" s="126"/>
      <c r="CC16" s="126"/>
      <c r="CD16" s="126"/>
      <c r="CE16" s="126"/>
      <c r="CF16" s="126"/>
      <c r="CG16" s="126"/>
      <c r="CH16" s="126"/>
      <c r="CI16" s="126"/>
      <c r="CJ16" s="126"/>
      <c r="CK16" s="126"/>
      <c r="CL16" s="126"/>
      <c r="CM16" s="126"/>
      <c r="CN16" s="126"/>
      <c r="CO16" s="126"/>
      <c r="CP16" s="126"/>
      <c r="CQ16" s="126"/>
      <c r="CR16" s="126"/>
      <c r="CS16" s="126"/>
      <c r="CT16" s="126"/>
      <c r="CU16" s="126"/>
      <c r="CV16" s="126"/>
      <c r="CW16" s="126"/>
      <c r="CX16" s="126"/>
      <c r="CY16" s="126"/>
      <c r="CZ16" s="126"/>
      <c r="DA16" s="126"/>
      <c r="DB16" s="126"/>
      <c r="DD16" s="121" t="str">
        <f>LOOKUP(C16,全武将名字及头像!$B$3:$B$257,全武将名字及头像!$B$3:$B$257)</f>
        <v>王匡</v>
      </c>
      <c r="DE16" s="121">
        <f t="shared" si="52"/>
        <v>1</v>
      </c>
    </row>
    <row r="17" spans="1:109">
      <c r="A17" s="163" t="str">
        <f t="shared" si="0"/>
        <v>0D</v>
      </c>
      <c r="B17" s="75">
        <v>13</v>
      </c>
      <c r="C17" s="75" t="s">
        <v>366</v>
      </c>
      <c r="D17" s="131" t="str">
        <f t="shared" si="1"/>
        <v>203C</v>
      </c>
      <c r="E17" s="131">
        <f t="shared" si="45"/>
        <v>8252</v>
      </c>
      <c r="F17" s="131" t="str">
        <f t="shared" si="2"/>
        <v>9251</v>
      </c>
      <c r="G17" s="131">
        <f t="shared" si="46"/>
        <v>37457</v>
      </c>
      <c r="H17" s="131" t="str">
        <f t="shared" si="3"/>
        <v>2245</v>
      </c>
      <c r="I17" s="131">
        <f t="shared" si="47"/>
        <v>8773</v>
      </c>
      <c r="J17" s="132">
        <v>5</v>
      </c>
      <c r="K17" s="164" t="str">
        <f t="shared" si="4"/>
        <v>51</v>
      </c>
      <c r="L17" s="132">
        <f t="shared" si="48"/>
        <v>81</v>
      </c>
      <c r="M17" s="164" t="str">
        <f t="shared" si="5"/>
        <v>92</v>
      </c>
      <c r="N17" s="132">
        <f t="shared" si="6"/>
        <v>146.31640625</v>
      </c>
      <c r="O17" s="182"/>
      <c r="P17" s="166" t="str">
        <f>_xlfn.XLOOKUP(C17,全武将名字及头像!$B$3:$B$257,全武将名字及头像!$H$3:$H$257)</f>
        <v>9D</v>
      </c>
      <c r="Q17" s="166">
        <f>_xlfn.XLOOKUP(C17,全武将名字及头像!$B$3:$B$257,全武将名字及头像!$I$3:$I$257)</f>
        <v>58</v>
      </c>
      <c r="R17" s="166" t="str">
        <f>_xlfn.XLOOKUP(C17,全武将名字及头像!$B$3:$B$257,全武将名字及头像!$J$3:$J$257)</f>
        <v>5C</v>
      </c>
      <c r="S17" s="166" t="str">
        <f>_xlfn.XLOOKUP(C17,全武将名字及头像!$B$3:$B$257,全武将名字及头像!$K$3:$K$257)</f>
        <v>FF</v>
      </c>
      <c r="T17" s="132" t="s">
        <v>93</v>
      </c>
      <c r="U17" s="167" t="str">
        <f>_xlfn.XLOOKUP(C17,武将属性排列!$C$1:$C$255,武将属性排列!$D$1:$D$255)</f>
        <v>在野</v>
      </c>
      <c r="V17" s="168">
        <f>_xlfn.XLOOKUP(C17,武将属性排列!$C$1:$C$255,武将属性排列!$E$1:$E$255)</f>
        <v>93</v>
      </c>
      <c r="W17" s="168">
        <f>_xlfn.XLOOKUP(C17,武将属性排列!$C$1:$C$255,武将属性排列!$F$1:$F$255)</f>
        <v>79</v>
      </c>
      <c r="X17" s="168">
        <f>_xlfn.XLOOKUP(C17,武将属性排列!$C$1:$C$255,武将属性排列!$G$1:$G$255)</f>
        <v>72</v>
      </c>
      <c r="Y17" s="168">
        <f>_xlfn.XLOOKUP(C17,武将属性排列!$C$1:$C$255,武将属性排列!$I$1:$I$255)</f>
        <v>255</v>
      </c>
      <c r="Z17" s="169">
        <f>_xlfn.XLOOKUP(C17,武将属性排列!$C$1:$C$255,武将属性排列!$K$1:$K$255)</f>
        <v>0</v>
      </c>
      <c r="AA17" s="169">
        <v>500</v>
      </c>
      <c r="AB17" s="168">
        <f>_xlfn.XLOOKUP(C17,武将属性排列!$C$1:$C$255,武将属性排列!$O$1:$O$255)</f>
        <v>88</v>
      </c>
      <c r="AC17" s="170">
        <f t="shared" si="49"/>
        <v>265148</v>
      </c>
      <c r="AD17" s="170" t="str">
        <f t="shared" si="7"/>
        <v>40BBC</v>
      </c>
      <c r="AE17" s="182"/>
      <c r="AF17" s="171">
        <f t="shared" si="8"/>
        <v>40</v>
      </c>
      <c r="AG17" s="172" t="str">
        <f t="shared" si="9"/>
        <v>5D</v>
      </c>
      <c r="AH17" s="172" t="str">
        <f t="shared" si="10"/>
        <v>4F</v>
      </c>
      <c r="AI17" s="172" t="str">
        <f t="shared" si="11"/>
        <v>48</v>
      </c>
      <c r="AJ17" s="164">
        <f t="shared" si="12"/>
        <v>20</v>
      </c>
      <c r="AK17" s="172" t="str">
        <f t="shared" si="13"/>
        <v>FF</v>
      </c>
      <c r="AL17" s="183" t="str">
        <f t="shared" si="14"/>
        <v>平军</v>
      </c>
      <c r="AM17" s="184" t="str">
        <f t="shared" si="15"/>
        <v>0</v>
      </c>
      <c r="AN17" s="172" t="str">
        <f t="shared" si="16"/>
        <v>5</v>
      </c>
      <c r="AO17" s="174">
        <f t="shared" si="17"/>
        <v>0</v>
      </c>
      <c r="AP17" s="174">
        <f t="shared" si="18"/>
        <v>4</v>
      </c>
      <c r="AQ17" s="175">
        <f t="shared" si="19"/>
        <v>3</v>
      </c>
      <c r="AR17" s="176" t="str">
        <f t="shared" si="20"/>
        <v>58</v>
      </c>
      <c r="AS17" s="182"/>
      <c r="AT17" s="177">
        <f>_xlfn.XLOOKUP(C17,全武将名字及头像!$B$3:$B$257,全武将名字及头像!$P$3:$P$257)</f>
        <v>7</v>
      </c>
      <c r="AU17" s="178"/>
      <c r="AV17" s="177">
        <f>_xlfn.XLOOKUP(C17,全武将名字及头像!$B$3:$B$257,全武将名字及头像!$Q$3:$Q$257)</f>
        <v>14</v>
      </c>
      <c r="AW17" s="121">
        <f t="shared" si="53"/>
        <v>13</v>
      </c>
      <c r="AX17" s="121">
        <f>AX16/2</f>
        <v>64</v>
      </c>
      <c r="AY17" s="121" t="str">
        <f t="shared" si="21"/>
        <v>98</v>
      </c>
      <c r="AZ17" s="121" t="str">
        <f t="shared" si="22"/>
        <v>9C</v>
      </c>
      <c r="BA17" s="121" t="str">
        <f t="shared" si="23"/>
        <v> </v>
      </c>
      <c r="BB17" s="121">
        <f t="shared" si="24"/>
        <v>152</v>
      </c>
      <c r="BC17" s="121">
        <f t="shared" si="25"/>
        <v>156</v>
      </c>
      <c r="BD17" s="121" t="str">
        <f t="shared" si="26"/>
        <v> </v>
      </c>
      <c r="BE17" s="121">
        <f t="shared" si="27"/>
        <v>152</v>
      </c>
      <c r="BF17" s="121">
        <f t="shared" si="28"/>
        <v>153</v>
      </c>
      <c r="BG17" s="121">
        <f t="shared" si="29"/>
        <v>156</v>
      </c>
      <c r="BH17" s="121">
        <f t="shared" si="30"/>
        <v>157</v>
      </c>
      <c r="BI17" s="121" t="str">
        <f t="shared" si="31"/>
        <v> </v>
      </c>
      <c r="BJ17" s="121" t="str">
        <f t="shared" si="32"/>
        <v> </v>
      </c>
      <c r="BK17" s="179" t="str">
        <f t="shared" si="33"/>
        <v>88</v>
      </c>
      <c r="BL17" s="179" t="str">
        <f t="shared" si="34"/>
        <v>89</v>
      </c>
      <c r="BM17" s="179" t="str">
        <f t="shared" si="35"/>
        <v>8C</v>
      </c>
      <c r="BN17" s="179" t="str">
        <f t="shared" si="36"/>
        <v>8D</v>
      </c>
      <c r="BO17" s="179" t="str">
        <f t="shared" si="37"/>
        <v> </v>
      </c>
      <c r="BP17" s="179" t="str">
        <f t="shared" si="38"/>
        <v> </v>
      </c>
      <c r="BQ17" s="179" t="str">
        <f t="shared" si="39"/>
        <v>98</v>
      </c>
      <c r="BR17" s="179" t="str">
        <f t="shared" si="40"/>
        <v>99</v>
      </c>
      <c r="BS17" s="179" t="str">
        <f t="shared" si="41"/>
        <v>9C</v>
      </c>
      <c r="BT17" s="179" t="str">
        <f t="shared" si="42"/>
        <v>9D</v>
      </c>
      <c r="BU17" s="179" t="str">
        <f t="shared" si="43"/>
        <v> </v>
      </c>
      <c r="BV17" s="179" t="str">
        <f t="shared" si="44"/>
        <v> </v>
      </c>
      <c r="BW17" s="126"/>
      <c r="BX17" s="126"/>
      <c r="BY17" s="126"/>
      <c r="BZ17" s="126"/>
      <c r="CA17" s="126"/>
      <c r="CB17" s="126"/>
      <c r="CC17" s="126"/>
      <c r="CD17" s="126"/>
      <c r="CE17" s="126"/>
      <c r="CF17" s="126"/>
      <c r="CG17" s="126"/>
      <c r="CH17" s="126"/>
      <c r="CI17" s="126"/>
      <c r="CJ17" s="126"/>
      <c r="CK17" s="126"/>
      <c r="CL17" s="126"/>
      <c r="CM17" s="126"/>
      <c r="CN17" s="126"/>
      <c r="CO17" s="126"/>
      <c r="CP17" s="126"/>
      <c r="CQ17" s="126"/>
      <c r="CR17" s="126"/>
      <c r="CS17" s="126"/>
      <c r="CT17" s="126"/>
      <c r="CU17" s="126"/>
      <c r="CV17" s="126"/>
      <c r="CW17" s="126"/>
      <c r="CX17" s="126"/>
      <c r="CY17" s="126"/>
      <c r="CZ17" s="126"/>
      <c r="DA17" s="126"/>
      <c r="DB17" s="126"/>
      <c r="DD17" s="121" t="str">
        <f>LOOKUP(C17,全武将名字及头像!$B$3:$B$257,全武将名字及头像!$B$3:$B$257)</f>
        <v>袁绍</v>
      </c>
      <c r="DE17" s="121">
        <f t="shared" si="52"/>
        <v>1</v>
      </c>
    </row>
    <row r="18" spans="1:109">
      <c r="A18" s="163" t="str">
        <f t="shared" si="0"/>
        <v>0E</v>
      </c>
      <c r="B18" s="75">
        <v>14</v>
      </c>
      <c r="C18" s="75" t="s">
        <v>367</v>
      </c>
      <c r="D18" s="131" t="str">
        <f t="shared" si="1"/>
        <v>203E</v>
      </c>
      <c r="E18" s="131">
        <f t="shared" si="45"/>
        <v>8254</v>
      </c>
      <c r="F18" s="131" t="str">
        <f t="shared" si="2"/>
        <v>9256</v>
      </c>
      <c r="G18" s="131">
        <f t="shared" si="46"/>
        <v>37462</v>
      </c>
      <c r="H18" s="131" t="str">
        <f t="shared" si="3"/>
        <v>224A</v>
      </c>
      <c r="I18" s="131">
        <f t="shared" si="47"/>
        <v>8778</v>
      </c>
      <c r="J18" s="132">
        <v>5</v>
      </c>
      <c r="K18" s="164" t="str">
        <f t="shared" si="4"/>
        <v>56</v>
      </c>
      <c r="L18" s="132">
        <f t="shared" si="48"/>
        <v>86</v>
      </c>
      <c r="M18" s="164" t="str">
        <f t="shared" si="5"/>
        <v>92</v>
      </c>
      <c r="N18" s="132">
        <f t="shared" si="6"/>
        <v>146.3359375</v>
      </c>
      <c r="O18" s="182"/>
      <c r="P18" s="166" t="str">
        <f>_xlfn.XLOOKUP(C18,全武将名字及头像!$B$3:$B$257,全武将名字及头像!$H$3:$H$257)</f>
        <v>9D</v>
      </c>
      <c r="Q18" s="166">
        <f>_xlfn.XLOOKUP(C18,全武将名字及头像!$B$3:$B$257,全武将名字及头像!$I$3:$I$257)</f>
        <v>58</v>
      </c>
      <c r="R18" s="166" t="str">
        <f>_xlfn.XLOOKUP(C18,全武将名字及头像!$B$3:$B$257,全武将名字及头像!$J$3:$J$257)</f>
        <v>5E</v>
      </c>
      <c r="S18" s="166" t="str">
        <f>_xlfn.XLOOKUP(C18,全武将名字及头像!$B$3:$B$257,全武将名字及头像!$K$3:$K$257)</f>
        <v>FF</v>
      </c>
      <c r="T18" s="132" t="s">
        <v>93</v>
      </c>
      <c r="U18" s="167" t="str">
        <f>_xlfn.XLOOKUP(C18,武将属性排列!$C$1:$C$255,武将属性排列!$D$1:$D$255)</f>
        <v>在野</v>
      </c>
      <c r="V18" s="168">
        <f>_xlfn.XLOOKUP(C18,武将属性排列!$C$1:$C$255,武将属性排列!$E$1:$E$255)</f>
        <v>86</v>
      </c>
      <c r="W18" s="168">
        <f>_xlfn.XLOOKUP(C18,武将属性排列!$C$1:$C$255,武将属性排列!$F$1:$F$255)</f>
        <v>73</v>
      </c>
      <c r="X18" s="168">
        <f>_xlfn.XLOOKUP(C18,武将属性排列!$C$1:$C$255,武将属性排列!$G$1:$G$255)</f>
        <v>52</v>
      </c>
      <c r="Y18" s="168">
        <f>_xlfn.XLOOKUP(C18,武将属性排列!$C$1:$C$255,武将属性排列!$I$1:$I$255)</f>
        <v>255</v>
      </c>
      <c r="Z18" s="169">
        <f>_xlfn.XLOOKUP(C18,武将属性排列!$C$1:$C$255,武将属性排列!$K$1:$K$255)</f>
        <v>0</v>
      </c>
      <c r="AA18" s="169">
        <v>500</v>
      </c>
      <c r="AB18" s="168">
        <f>_xlfn.XLOOKUP(C18,武将属性排列!$C$1:$C$255,武将属性排列!$O$1:$O$255)</f>
        <v>40</v>
      </c>
      <c r="AC18" s="170">
        <f t="shared" si="49"/>
        <v>265156</v>
      </c>
      <c r="AD18" s="170" t="str">
        <f t="shared" si="7"/>
        <v>40BC4</v>
      </c>
      <c r="AE18" s="182"/>
      <c r="AF18" s="171">
        <f t="shared" si="8"/>
        <v>40</v>
      </c>
      <c r="AG18" s="172" t="str">
        <f t="shared" si="9"/>
        <v>56</v>
      </c>
      <c r="AH18" s="172" t="str">
        <f t="shared" si="10"/>
        <v>49</v>
      </c>
      <c r="AI18" s="172" t="str">
        <f t="shared" si="11"/>
        <v>34</v>
      </c>
      <c r="AJ18" s="164">
        <f t="shared" si="12"/>
        <v>30</v>
      </c>
      <c r="AK18" s="172" t="str">
        <f t="shared" si="13"/>
        <v>FF</v>
      </c>
      <c r="AL18" s="183" t="str">
        <f t="shared" si="14"/>
        <v>平军</v>
      </c>
      <c r="AM18" s="184" t="str">
        <f t="shared" si="15"/>
        <v>0</v>
      </c>
      <c r="AN18" s="172" t="str">
        <f t="shared" si="16"/>
        <v>5</v>
      </c>
      <c r="AO18" s="174">
        <f t="shared" si="17"/>
        <v>0</v>
      </c>
      <c r="AP18" s="174">
        <f t="shared" si="18"/>
        <v>4</v>
      </c>
      <c r="AQ18" s="175">
        <f t="shared" si="19"/>
        <v>2</v>
      </c>
      <c r="AR18" s="176" t="str">
        <f t="shared" si="20"/>
        <v>28</v>
      </c>
      <c r="AS18" s="182"/>
      <c r="AT18" s="177">
        <f>_xlfn.XLOOKUP(C18,全武将名字及头像!$B$3:$B$257,全武将名字及头像!$P$3:$P$257)</f>
        <v>7</v>
      </c>
      <c r="AU18" s="178"/>
      <c r="AV18" s="177">
        <f>_xlfn.XLOOKUP(C18,全武将名字及头像!$B$3:$B$257,全武将名字及头像!$Q$3:$Q$257)</f>
        <v>28</v>
      </c>
      <c r="AW18" s="121">
        <f t="shared" si="53"/>
        <v>14</v>
      </c>
      <c r="AX18" s="121">
        <v>0</v>
      </c>
      <c r="AY18" s="121" t="str">
        <f t="shared" si="21"/>
        <v>58</v>
      </c>
      <c r="AZ18" s="121" t="str">
        <f t="shared" si="22"/>
        <v>5E</v>
      </c>
      <c r="BA18" s="121" t="str">
        <f t="shared" si="23"/>
        <v> </v>
      </c>
      <c r="BB18" s="121">
        <f t="shared" si="24"/>
        <v>88</v>
      </c>
      <c r="BC18" s="121">
        <f t="shared" si="25"/>
        <v>94</v>
      </c>
      <c r="BD18" s="121" t="str">
        <f t="shared" si="26"/>
        <v> </v>
      </c>
      <c r="BE18" s="121">
        <f t="shared" si="27"/>
        <v>88</v>
      </c>
      <c r="BF18" s="121">
        <f t="shared" si="28"/>
        <v>89</v>
      </c>
      <c r="BG18" s="121">
        <f t="shared" si="29"/>
        <v>94</v>
      </c>
      <c r="BH18" s="121">
        <f t="shared" si="30"/>
        <v>95</v>
      </c>
      <c r="BI18" s="121" t="str">
        <f t="shared" si="31"/>
        <v> </v>
      </c>
      <c r="BJ18" s="121" t="str">
        <f t="shared" si="32"/>
        <v> </v>
      </c>
      <c r="BK18" s="179" t="str">
        <f t="shared" si="33"/>
        <v>48</v>
      </c>
      <c r="BL18" s="179" t="str">
        <f t="shared" si="34"/>
        <v>49</v>
      </c>
      <c r="BM18" s="179" t="str">
        <f t="shared" si="35"/>
        <v>4E</v>
      </c>
      <c r="BN18" s="179" t="str">
        <f t="shared" si="36"/>
        <v>4F</v>
      </c>
      <c r="BO18" s="179" t="str">
        <f t="shared" si="37"/>
        <v> </v>
      </c>
      <c r="BP18" s="179" t="str">
        <f t="shared" si="38"/>
        <v> </v>
      </c>
      <c r="BQ18" s="179" t="str">
        <f t="shared" si="39"/>
        <v>58</v>
      </c>
      <c r="BR18" s="179" t="str">
        <f t="shared" si="40"/>
        <v>59</v>
      </c>
      <c r="BS18" s="179" t="str">
        <f t="shared" si="41"/>
        <v>5E</v>
      </c>
      <c r="BT18" s="179" t="str">
        <f t="shared" si="42"/>
        <v>5F</v>
      </c>
      <c r="BU18" s="179" t="str">
        <f t="shared" si="43"/>
        <v> </v>
      </c>
      <c r="BV18" s="179" t="str">
        <f t="shared" si="44"/>
        <v> </v>
      </c>
      <c r="BW18" s="126"/>
      <c r="BX18" s="126"/>
      <c r="BY18" s="126"/>
      <c r="BZ18" s="126"/>
      <c r="CA18" s="126"/>
      <c r="CB18" s="126"/>
      <c r="CC18" s="126"/>
      <c r="CD18" s="126"/>
      <c r="CE18" s="126"/>
      <c r="CF18" s="126"/>
      <c r="CG18" s="126"/>
      <c r="CH18" s="126"/>
      <c r="CI18" s="126"/>
      <c r="CJ18" s="126"/>
      <c r="CK18" s="126"/>
      <c r="CL18" s="126"/>
      <c r="CM18" s="126"/>
      <c r="CN18" s="126"/>
      <c r="CO18" s="126"/>
      <c r="CP18" s="126"/>
      <c r="CQ18" s="126"/>
      <c r="CR18" s="126"/>
      <c r="CS18" s="126"/>
      <c r="CT18" s="126"/>
      <c r="CU18" s="126"/>
      <c r="CV18" s="126"/>
      <c r="CW18" s="126"/>
      <c r="CX18" s="126"/>
      <c r="CY18" s="126"/>
      <c r="CZ18" s="126"/>
      <c r="DA18" s="126"/>
      <c r="DB18" s="126"/>
      <c r="DD18" s="121" t="str">
        <f>LOOKUP(C18,全武将名字及头像!$B$3:$B$257,全武将名字及头像!$B$3:$B$257)</f>
        <v>袁术</v>
      </c>
      <c r="DE18" s="121">
        <f t="shared" si="52"/>
        <v>1</v>
      </c>
    </row>
    <row r="19" spans="1:109">
      <c r="A19" s="163" t="str">
        <f t="shared" si="0"/>
        <v>0F</v>
      </c>
      <c r="B19" s="75">
        <v>15</v>
      </c>
      <c r="C19" s="191" t="s">
        <v>392</v>
      </c>
      <c r="D19" s="131" t="str">
        <f t="shared" si="1"/>
        <v>2040</v>
      </c>
      <c r="E19" s="131">
        <f t="shared" si="45"/>
        <v>8256</v>
      </c>
      <c r="F19" s="131" t="str">
        <f t="shared" si="2"/>
        <v>925B</v>
      </c>
      <c r="G19" s="131">
        <f t="shared" si="46"/>
        <v>37467</v>
      </c>
      <c r="H19" s="131" t="str">
        <f t="shared" si="3"/>
        <v>224F</v>
      </c>
      <c r="I19" s="131">
        <f t="shared" si="47"/>
        <v>8783</v>
      </c>
      <c r="J19" s="132">
        <v>5</v>
      </c>
      <c r="K19" s="164" t="str">
        <f t="shared" si="4"/>
        <v>5B</v>
      </c>
      <c r="L19" s="132">
        <f t="shared" si="48"/>
        <v>91</v>
      </c>
      <c r="M19" s="164" t="str">
        <f t="shared" si="5"/>
        <v>92</v>
      </c>
      <c r="N19" s="132">
        <f t="shared" si="6"/>
        <v>146.35546875</v>
      </c>
      <c r="O19" s="182"/>
      <c r="P19" s="166" t="str">
        <f>_xlfn.XLOOKUP(C19,全武将名字及头像!$B$3:$B$257,全武将名字及头像!$H$3:$H$257)</f>
        <v>9F</v>
      </c>
      <c r="Q19" s="166">
        <f>_xlfn.XLOOKUP(C19,全武将名字及头像!$B$3:$B$257,全武将名字及头像!$I$3:$I$257)</f>
        <v>50</v>
      </c>
      <c r="R19" s="166" t="str">
        <f>_xlfn.XLOOKUP(C19,全武将名字及头像!$B$3:$B$257,全武将名字及头像!$J$3:$J$257)</f>
        <v>5A</v>
      </c>
      <c r="S19" s="166" t="str">
        <f>_xlfn.XLOOKUP(C19,全武将名字及头像!$B$3:$B$257,全武将名字及头像!$K$3:$K$257)</f>
        <v>FF</v>
      </c>
      <c r="T19" s="132" t="s">
        <v>93</v>
      </c>
      <c r="U19" s="167" t="str">
        <f>_xlfn.XLOOKUP(C19,武将属性排列!$C$1:$C$255,武将属性排列!$D$1:$D$255)</f>
        <v>在野</v>
      </c>
      <c r="V19" s="168">
        <f>_xlfn.XLOOKUP(C19,武将属性排列!$C$1:$C$255,武将属性排列!$E$1:$E$255)</f>
        <v>85</v>
      </c>
      <c r="W19" s="168">
        <f>_xlfn.XLOOKUP(C19,武将属性排列!$C$1:$C$255,武将属性排列!$F$1:$F$255)</f>
        <v>39</v>
      </c>
      <c r="X19" s="168">
        <f>_xlfn.XLOOKUP(C19,武将属性排列!$C$1:$C$255,武将属性排列!$G$1:$G$255)</f>
        <v>71</v>
      </c>
      <c r="Y19" s="168">
        <f>_xlfn.XLOOKUP(C19,武将属性排列!$C$1:$C$255,武将属性排列!$I$1:$I$255)</f>
        <v>255</v>
      </c>
      <c r="Z19" s="169">
        <f>_xlfn.XLOOKUP(C19,武将属性排列!$C$1:$C$255,武将属性排列!$K$1:$K$255)</f>
        <v>2</v>
      </c>
      <c r="AA19" s="169">
        <v>500</v>
      </c>
      <c r="AB19" s="168">
        <f>_xlfn.XLOOKUP(C19,武将属性排列!$C$1:$C$255,武将属性排列!$O$1:$O$255)</f>
        <v>49</v>
      </c>
      <c r="AC19" s="170">
        <f t="shared" si="49"/>
        <v>265164</v>
      </c>
      <c r="AD19" s="170" t="str">
        <f t="shared" si="7"/>
        <v>40BCC</v>
      </c>
      <c r="AE19" s="182"/>
      <c r="AF19" s="171">
        <f t="shared" si="8"/>
        <v>40</v>
      </c>
      <c r="AG19" s="172" t="str">
        <f t="shared" si="9"/>
        <v>55</v>
      </c>
      <c r="AH19" s="172" t="str">
        <f t="shared" si="10"/>
        <v>27</v>
      </c>
      <c r="AI19" s="172" t="str">
        <f t="shared" si="11"/>
        <v>47</v>
      </c>
      <c r="AJ19" s="164">
        <f t="shared" si="12"/>
        <v>20</v>
      </c>
      <c r="AK19" s="172" t="str">
        <f t="shared" si="13"/>
        <v>FF</v>
      </c>
      <c r="AL19" s="183" t="str">
        <f t="shared" si="14"/>
        <v>山军</v>
      </c>
      <c r="AM19" s="184">
        <f t="shared" si="15"/>
        <v>2</v>
      </c>
      <c r="AN19" s="172" t="str">
        <f t="shared" si="16"/>
        <v>5</v>
      </c>
      <c r="AO19" s="174">
        <f t="shared" si="17"/>
        <v>0</v>
      </c>
      <c r="AP19" s="174">
        <f t="shared" si="18"/>
        <v>4</v>
      </c>
      <c r="AQ19" s="175">
        <f t="shared" si="19"/>
        <v>3</v>
      </c>
      <c r="AR19" s="176" t="str">
        <f t="shared" si="20"/>
        <v>31</v>
      </c>
      <c r="AS19" s="182"/>
      <c r="AT19" s="177">
        <f>_xlfn.XLOOKUP(C19,全武将名字及头像!$B$3:$B$257,全武将名字及头像!$P$3:$P$257)</f>
        <v>8</v>
      </c>
      <c r="AU19" s="178"/>
      <c r="AV19" s="177">
        <f>_xlfn.XLOOKUP(C19,全武将名字及头像!$B$3:$B$257,全武将名字及头像!$Q$3:$Q$257)</f>
        <v>0</v>
      </c>
      <c r="AW19" s="121">
        <f t="shared" si="53"/>
        <v>15</v>
      </c>
      <c r="AX19" s="121">
        <v>128</v>
      </c>
      <c r="AY19" s="121" t="str">
        <f t="shared" si="21"/>
        <v>D0</v>
      </c>
      <c r="AZ19" s="121" t="str">
        <f t="shared" si="22"/>
        <v>DA</v>
      </c>
      <c r="BA19" s="121" t="str">
        <f t="shared" si="23"/>
        <v> </v>
      </c>
      <c r="BB19" s="121">
        <f t="shared" si="24"/>
        <v>208</v>
      </c>
      <c r="BC19" s="121">
        <f t="shared" si="25"/>
        <v>218</v>
      </c>
      <c r="BD19" s="121" t="str">
        <f t="shared" si="26"/>
        <v> </v>
      </c>
      <c r="BE19" s="121">
        <f t="shared" si="27"/>
        <v>208</v>
      </c>
      <c r="BF19" s="121">
        <f t="shared" si="28"/>
        <v>209</v>
      </c>
      <c r="BG19" s="121">
        <f t="shared" si="29"/>
        <v>218</v>
      </c>
      <c r="BH19" s="121">
        <f t="shared" si="30"/>
        <v>219</v>
      </c>
      <c r="BI19" s="121" t="str">
        <f t="shared" si="31"/>
        <v> </v>
      </c>
      <c r="BJ19" s="121" t="str">
        <f t="shared" si="32"/>
        <v> </v>
      </c>
      <c r="BK19" s="179" t="str">
        <f t="shared" si="33"/>
        <v>C0</v>
      </c>
      <c r="BL19" s="179" t="str">
        <f t="shared" si="34"/>
        <v>C1</v>
      </c>
      <c r="BM19" s="179" t="str">
        <f t="shared" si="35"/>
        <v>CA</v>
      </c>
      <c r="BN19" s="179" t="str">
        <f t="shared" si="36"/>
        <v>CB</v>
      </c>
      <c r="BO19" s="179" t="str">
        <f t="shared" si="37"/>
        <v> </v>
      </c>
      <c r="BP19" s="179" t="str">
        <f t="shared" si="38"/>
        <v> </v>
      </c>
      <c r="BQ19" s="179" t="str">
        <f t="shared" si="39"/>
        <v>D0</v>
      </c>
      <c r="BR19" s="179" t="str">
        <f t="shared" si="40"/>
        <v>D1</v>
      </c>
      <c r="BS19" s="179" t="str">
        <f t="shared" si="41"/>
        <v>DA</v>
      </c>
      <c r="BT19" s="179" t="str">
        <f t="shared" si="42"/>
        <v>DB</v>
      </c>
      <c r="BU19" s="179" t="str">
        <f t="shared" si="43"/>
        <v> </v>
      </c>
      <c r="BV19" s="179" t="str">
        <f t="shared" si="44"/>
        <v> </v>
      </c>
      <c r="BW19" s="126"/>
      <c r="BX19" s="126"/>
      <c r="BY19" s="126"/>
      <c r="BZ19" s="126"/>
      <c r="CA19" s="126"/>
      <c r="CB19" s="126"/>
      <c r="CC19" s="126"/>
      <c r="CD19" s="126"/>
      <c r="CE19" s="126"/>
      <c r="CF19" s="126"/>
      <c r="CG19" s="126"/>
      <c r="CH19" s="126"/>
      <c r="CI19" s="126"/>
      <c r="CJ19" s="126"/>
      <c r="CK19" s="126"/>
      <c r="CL19" s="126"/>
      <c r="CM19" s="126"/>
      <c r="CN19" s="126"/>
      <c r="CO19" s="126"/>
      <c r="CP19" s="126"/>
      <c r="CQ19" s="126"/>
      <c r="CR19" s="126"/>
      <c r="CS19" s="126"/>
      <c r="CT19" s="126"/>
      <c r="CU19" s="126"/>
      <c r="CV19" s="126"/>
      <c r="CW19" s="126"/>
      <c r="CX19" s="126"/>
      <c r="CY19" s="126"/>
      <c r="CZ19" s="126"/>
      <c r="DA19" s="126"/>
      <c r="DB19" s="126"/>
      <c r="DD19" s="121" t="str">
        <f>LOOKUP(C19,全武将名字及头像!$B$3:$B$257,全武将名字及头像!$B$3:$B$257)</f>
        <v>张杨</v>
      </c>
      <c r="DE19" s="121">
        <f t="shared" si="52"/>
        <v>1</v>
      </c>
    </row>
    <row r="20" spans="1:109">
      <c r="A20" s="192" t="str">
        <f t="shared" si="0"/>
        <v>10</v>
      </c>
      <c r="B20" s="75">
        <v>16</v>
      </c>
      <c r="C20" s="75" t="s">
        <v>92</v>
      </c>
      <c r="D20" s="131" t="str">
        <f t="shared" si="1"/>
        <v>2042</v>
      </c>
      <c r="E20" s="131">
        <f t="shared" si="45"/>
        <v>8258</v>
      </c>
      <c r="F20" s="131" t="str">
        <f t="shared" si="2"/>
        <v>9260</v>
      </c>
      <c r="G20" s="131">
        <f t="shared" si="46"/>
        <v>37472</v>
      </c>
      <c r="H20" s="131" t="str">
        <f t="shared" si="3"/>
        <v>2254</v>
      </c>
      <c r="I20" s="131">
        <f t="shared" si="47"/>
        <v>8788</v>
      </c>
      <c r="J20" s="132">
        <v>5</v>
      </c>
      <c r="K20" s="164" t="str">
        <f t="shared" si="4"/>
        <v>60</v>
      </c>
      <c r="L20" s="132">
        <f t="shared" si="48"/>
        <v>96</v>
      </c>
      <c r="M20" s="164" t="str">
        <f t="shared" si="5"/>
        <v>92</v>
      </c>
      <c r="N20" s="132">
        <f t="shared" si="6"/>
        <v>146.375</v>
      </c>
      <c r="O20" s="182"/>
      <c r="P20" s="166">
        <f>_xlfn.XLOOKUP(C20,全武将名字及头像!$B$3:$B$257,全武将名字及头像!$H$3:$H$257)</f>
        <v>88</v>
      </c>
      <c r="Q20" s="166">
        <f>_xlfn.XLOOKUP(C20,全武将名字及头像!$B$3:$B$257,全武将名字及头像!$I$3:$I$257)</f>
        <v>50</v>
      </c>
      <c r="R20" s="166">
        <f>_xlfn.XLOOKUP(C20,全武将名字及头像!$B$3:$B$257,全武将名字及头像!$J$3:$J$257)</f>
        <v>52</v>
      </c>
      <c r="S20" s="166" t="str">
        <f>_xlfn.XLOOKUP(C20,全武将名字及头像!$B$3:$B$257,全武将名字及头像!$K$3:$K$257)</f>
        <v>FF</v>
      </c>
      <c r="T20" s="132" t="s">
        <v>93</v>
      </c>
      <c r="U20" s="167" t="str">
        <f>_xlfn.XLOOKUP(C20,武将属性排列!$C$1:$C$255,武将属性排列!$D$1:$D$255)</f>
        <v>在野</v>
      </c>
      <c r="V20" s="168">
        <f>_xlfn.XLOOKUP(C20,武将属性排列!$C$1:$C$255,武将属性排列!$E$1:$E$255)</f>
        <v>71</v>
      </c>
      <c r="W20" s="168">
        <f>_xlfn.XLOOKUP(C20,武将属性排列!$C$1:$C$255,武将属性排列!$F$1:$F$255)</f>
        <v>81</v>
      </c>
      <c r="X20" s="168">
        <f>_xlfn.XLOOKUP(C20,武将属性排列!$C$1:$C$255,武将属性排列!$G$1:$G$255)</f>
        <v>67</v>
      </c>
      <c r="Y20" s="168">
        <f>_xlfn.XLOOKUP(C20,武将属性排列!$C$1:$C$255,武将属性排列!$I$1:$I$255)</f>
        <v>50</v>
      </c>
      <c r="Z20" s="169">
        <f>_xlfn.XLOOKUP(C20,武将属性排列!$C$1:$C$255,武将属性排列!$K$1:$K$255)</f>
        <v>0</v>
      </c>
      <c r="AA20" s="169">
        <v>500</v>
      </c>
      <c r="AB20" s="168">
        <f>_xlfn.XLOOKUP(C20,武将属性排列!$C$1:$C$255,武将属性排列!$O$1:$O$255)</f>
        <v>78</v>
      </c>
      <c r="AC20" s="170">
        <f t="shared" si="49"/>
        <v>265172</v>
      </c>
      <c r="AD20" s="170" t="str">
        <f t="shared" si="7"/>
        <v>40BD4</v>
      </c>
      <c r="AE20" s="182"/>
      <c r="AF20" s="171">
        <f t="shared" ref="AF20:AF83" si="78">IF(U20="出仕","00",40)</f>
        <v>40</v>
      </c>
      <c r="AG20" s="172" t="str">
        <f t="shared" si="9"/>
        <v>47</v>
      </c>
      <c r="AH20" s="172" t="str">
        <f t="shared" si="10"/>
        <v>51</v>
      </c>
      <c r="AI20" s="172" t="str">
        <f t="shared" si="11"/>
        <v>43</v>
      </c>
      <c r="AJ20" s="164">
        <f t="shared" si="12"/>
        <v>30</v>
      </c>
      <c r="AK20" s="172" t="str">
        <f t="shared" si="13"/>
        <v>32</v>
      </c>
      <c r="AL20" s="183" t="str">
        <f t="shared" si="14"/>
        <v>平军</v>
      </c>
      <c r="AM20" s="184" t="str">
        <f t="shared" si="15"/>
        <v>0</v>
      </c>
      <c r="AN20" s="172" t="str">
        <f t="shared" si="16"/>
        <v>5</v>
      </c>
      <c r="AO20" s="174">
        <f t="shared" si="17"/>
        <v>0</v>
      </c>
      <c r="AP20" s="174">
        <f t="shared" si="18"/>
        <v>3</v>
      </c>
      <c r="AQ20" s="175">
        <f t="shared" si="19"/>
        <v>2</v>
      </c>
      <c r="AR20" s="176" t="str">
        <f t="shared" si="20"/>
        <v>4E</v>
      </c>
      <c r="AS20" s="182"/>
      <c r="AT20" s="177">
        <f>_xlfn.XLOOKUP(C20,全武将名字及头像!$B$3:$B$257,全武将名字及头像!$P$3:$P$257)</f>
        <v>8</v>
      </c>
      <c r="AU20" s="178"/>
      <c r="AV20" s="177">
        <f>_xlfn.XLOOKUP(C20,全武将名字及头像!$B$3:$B$257,全武将名字及头像!$Q$3:$Q$257)</f>
        <v>14</v>
      </c>
      <c r="DD20" s="121" t="str">
        <f>LOOKUP(C20,全武将名字及头像!$B$3:$B$257,全武将名字及头像!$B$3:$B$257)</f>
        <v>鲍信</v>
      </c>
      <c r="DE20" s="121">
        <f t="shared" si="52"/>
        <v>1</v>
      </c>
    </row>
    <row r="21" spans="1:109">
      <c r="A21" s="192" t="str">
        <f t="shared" si="0"/>
        <v>11</v>
      </c>
      <c r="B21" s="75">
        <v>17</v>
      </c>
      <c r="C21" s="75" t="s">
        <v>96</v>
      </c>
      <c r="D21" s="131" t="str">
        <f t="shared" si="1"/>
        <v>2044</v>
      </c>
      <c r="E21" s="131">
        <f t="shared" si="45"/>
        <v>8260</v>
      </c>
      <c r="F21" s="131" t="str">
        <f t="shared" si="2"/>
        <v>9265</v>
      </c>
      <c r="G21" s="131">
        <f t="shared" si="46"/>
        <v>37477</v>
      </c>
      <c r="H21" s="131" t="str">
        <f t="shared" si="3"/>
        <v>2259</v>
      </c>
      <c r="I21" s="131">
        <f t="shared" si="47"/>
        <v>8793</v>
      </c>
      <c r="J21" s="132">
        <v>5</v>
      </c>
      <c r="K21" s="164" t="str">
        <f t="shared" si="4"/>
        <v>65</v>
      </c>
      <c r="L21" s="132">
        <f t="shared" si="48"/>
        <v>101</v>
      </c>
      <c r="M21" s="164" t="str">
        <f t="shared" si="5"/>
        <v>92</v>
      </c>
      <c r="N21" s="132">
        <f t="shared" si="6"/>
        <v>146.39453125</v>
      </c>
      <c r="O21" s="182"/>
      <c r="P21" s="166">
        <f>_xlfn.XLOOKUP(C21,全武将名字及头像!$B$3:$B$257,全武将名字及头像!$H$3:$H$257)</f>
        <v>88</v>
      </c>
      <c r="Q21" s="166">
        <f>_xlfn.XLOOKUP(C21,全武将名字及头像!$B$3:$B$257,全武将名字及头像!$I$3:$I$257)</f>
        <v>54</v>
      </c>
      <c r="R21" s="166">
        <f>_xlfn.XLOOKUP(C21,全武将名字及头像!$B$3:$B$257,全武将名字及头像!$J$3:$J$257)</f>
        <v>56</v>
      </c>
      <c r="S21" s="166" t="str">
        <f>_xlfn.XLOOKUP(C21,全武将名字及头像!$B$3:$B$257,全武将名字及头像!$K$3:$K$257)</f>
        <v>FF</v>
      </c>
      <c r="T21" s="132" t="s">
        <v>93</v>
      </c>
      <c r="U21" s="167" t="str">
        <f>_xlfn.XLOOKUP(C21,武将属性排列!$C$1:$C$255,武将属性排列!$D$1:$D$255)</f>
        <v>在野</v>
      </c>
      <c r="V21" s="168">
        <f>_xlfn.XLOOKUP(C21,武将属性排列!$C$1:$C$255,武将属性排列!$E$1:$E$255)</f>
        <v>70</v>
      </c>
      <c r="W21" s="168">
        <f>_xlfn.XLOOKUP(C21,武将属性排列!$C$1:$C$255,武将属性排列!$F$1:$F$255)</f>
        <v>87</v>
      </c>
      <c r="X21" s="168">
        <f>_xlfn.XLOOKUP(C21,武将属性排列!$C$1:$C$255,武将属性排列!$G$1:$G$255)</f>
        <v>61</v>
      </c>
      <c r="Y21" s="168">
        <f>_xlfn.XLOOKUP(C21,武将属性排列!$C$1:$C$255,武将属性排列!$I$1:$I$255)</f>
        <v>82</v>
      </c>
      <c r="Z21" s="169">
        <f>_xlfn.XLOOKUP(C21,武将属性排列!$C$1:$C$255,武将属性排列!$K$1:$K$255)</f>
        <v>0</v>
      </c>
      <c r="AA21" s="169">
        <v>500</v>
      </c>
      <c r="AB21" s="168">
        <f>_xlfn.XLOOKUP(C21,武将属性排列!$C$1:$C$255,武将属性排列!$O$1:$O$255)</f>
        <v>90</v>
      </c>
      <c r="AC21" s="170">
        <f t="shared" si="49"/>
        <v>265180</v>
      </c>
      <c r="AD21" s="170" t="str">
        <f t="shared" si="7"/>
        <v>40BDC</v>
      </c>
      <c r="AE21" s="182"/>
      <c r="AF21" s="171">
        <f t="shared" si="78"/>
        <v>40</v>
      </c>
      <c r="AG21" s="172" t="str">
        <f t="shared" si="9"/>
        <v>46</v>
      </c>
      <c r="AH21" s="172" t="str">
        <f t="shared" si="10"/>
        <v>57</v>
      </c>
      <c r="AI21" s="172" t="str">
        <f t="shared" si="11"/>
        <v>3D</v>
      </c>
      <c r="AJ21" s="164">
        <f t="shared" si="12"/>
        <v>30</v>
      </c>
      <c r="AK21" s="172" t="str">
        <f t="shared" si="13"/>
        <v>52</v>
      </c>
      <c r="AL21" s="183" t="str">
        <f t="shared" si="14"/>
        <v>平军</v>
      </c>
      <c r="AM21" s="184" t="str">
        <f t="shared" si="15"/>
        <v>0</v>
      </c>
      <c r="AN21" s="172" t="str">
        <f t="shared" si="16"/>
        <v>5</v>
      </c>
      <c r="AO21" s="174">
        <f t="shared" si="17"/>
        <v>0</v>
      </c>
      <c r="AP21" s="174">
        <f t="shared" si="18"/>
        <v>3</v>
      </c>
      <c r="AQ21" s="175">
        <f t="shared" si="19"/>
        <v>2</v>
      </c>
      <c r="AR21" s="176" t="str">
        <f t="shared" si="20"/>
        <v>5A</v>
      </c>
      <c r="AS21" s="182"/>
      <c r="AT21" s="177">
        <f>_xlfn.XLOOKUP(C21,全武将名字及头像!$B$3:$B$257,全武将名字及头像!$P$3:$P$257)</f>
        <v>8</v>
      </c>
      <c r="AU21" s="178"/>
      <c r="AV21" s="177">
        <f>_xlfn.XLOOKUP(C21,全武将名字及头像!$B$3:$B$257,全武将名字及头像!$Q$3:$Q$257)</f>
        <v>28</v>
      </c>
      <c r="DD21" s="121" t="str">
        <f>LOOKUP(C21,全武将名字及头像!$B$3:$B$257,全武将名字及头像!$B$3:$B$257)</f>
        <v>步骘</v>
      </c>
      <c r="DE21" s="121">
        <f t="shared" si="52"/>
        <v>1</v>
      </c>
    </row>
    <row r="22" spans="1:109">
      <c r="A22" s="192" t="str">
        <f t="shared" si="0"/>
        <v>12</v>
      </c>
      <c r="B22" s="75">
        <v>18</v>
      </c>
      <c r="C22" s="75" t="s">
        <v>98</v>
      </c>
      <c r="D22" s="131" t="str">
        <f t="shared" si="1"/>
        <v>2046</v>
      </c>
      <c r="E22" s="131">
        <f t="shared" si="45"/>
        <v>8262</v>
      </c>
      <c r="F22" s="131" t="str">
        <f t="shared" si="2"/>
        <v>926A</v>
      </c>
      <c r="G22" s="131">
        <f t="shared" si="46"/>
        <v>37482</v>
      </c>
      <c r="H22" s="131" t="str">
        <f t="shared" si="3"/>
        <v>225E</v>
      </c>
      <c r="I22" s="131">
        <f t="shared" si="47"/>
        <v>8798</v>
      </c>
      <c r="J22" s="132">
        <v>5</v>
      </c>
      <c r="K22" s="164" t="str">
        <f t="shared" si="4"/>
        <v>6A</v>
      </c>
      <c r="L22" s="132">
        <f t="shared" si="48"/>
        <v>106</v>
      </c>
      <c r="M22" s="164" t="str">
        <f t="shared" si="5"/>
        <v>92</v>
      </c>
      <c r="N22" s="132">
        <f t="shared" si="6"/>
        <v>146.4140625</v>
      </c>
      <c r="O22" s="182"/>
      <c r="P22" s="166">
        <f>_xlfn.XLOOKUP(C22,全武将名字及头像!$B$3:$B$257,全武将名字及头像!$H$3:$H$257)</f>
        <v>88</v>
      </c>
      <c r="Q22" s="166">
        <f>_xlfn.XLOOKUP(C22,全武将名字及头像!$B$3:$B$257,全武将名字及头像!$I$3:$I$257)</f>
        <v>58</v>
      </c>
      <c r="R22" s="166" t="str">
        <f>_xlfn.XLOOKUP(C22,全武将名字及头像!$B$3:$B$257,全武将名字及头像!$J$3:$J$257)</f>
        <v>5A</v>
      </c>
      <c r="S22" s="166" t="str">
        <f>_xlfn.XLOOKUP(C22,全武将名字及头像!$B$3:$B$257,全武将名字及头像!$K$3:$K$257)</f>
        <v>FF</v>
      </c>
      <c r="T22" s="132" t="s">
        <v>93</v>
      </c>
      <c r="U22" s="167" t="str">
        <f>_xlfn.XLOOKUP(C22,武将属性排列!$C$1:$C$255,武将属性排列!$D$1:$D$255)</f>
        <v>在野</v>
      </c>
      <c r="V22" s="168">
        <f>_xlfn.XLOOKUP(C22,武将属性排列!$C$1:$C$255,武将属性排列!$E$1:$E$255)</f>
        <v>80</v>
      </c>
      <c r="W22" s="168">
        <f>_xlfn.XLOOKUP(C22,武将属性排列!$C$1:$C$255,武将属性排列!$F$1:$F$255)</f>
        <v>70</v>
      </c>
      <c r="X22" s="168">
        <f>_xlfn.XLOOKUP(C22,武将属性排列!$C$1:$C$255,武将属性排列!$G$1:$G$255)</f>
        <v>79</v>
      </c>
      <c r="Y22" s="168">
        <f>_xlfn.XLOOKUP(C22,武将属性排列!$C$1:$C$255,武将属性排列!$I$1:$I$255)</f>
        <v>93</v>
      </c>
      <c r="Z22" s="169">
        <f>_xlfn.XLOOKUP(C22,武将属性排列!$C$1:$C$255,武将属性排列!$K$1:$K$255)</f>
        <v>1</v>
      </c>
      <c r="AA22" s="169">
        <v>500</v>
      </c>
      <c r="AB22" s="168">
        <f>_xlfn.XLOOKUP(C22,武将属性排列!$C$1:$C$255,武将属性排列!$O$1:$O$255)</f>
        <v>44</v>
      </c>
      <c r="AC22" s="170">
        <f t="shared" si="49"/>
        <v>265188</v>
      </c>
      <c r="AD22" s="170" t="str">
        <f t="shared" si="7"/>
        <v>40BE4</v>
      </c>
      <c r="AE22" s="182"/>
      <c r="AF22" s="171">
        <f t="shared" si="78"/>
        <v>40</v>
      </c>
      <c r="AG22" s="172" t="str">
        <f t="shared" si="9"/>
        <v>50</v>
      </c>
      <c r="AH22" s="172" t="str">
        <f t="shared" si="10"/>
        <v>46</v>
      </c>
      <c r="AI22" s="172" t="str">
        <f t="shared" si="11"/>
        <v>4F</v>
      </c>
      <c r="AJ22" s="164">
        <f t="shared" si="12"/>
        <v>20</v>
      </c>
      <c r="AK22" s="172" t="str">
        <f t="shared" si="13"/>
        <v>5D</v>
      </c>
      <c r="AL22" s="183" t="str">
        <f t="shared" si="14"/>
        <v>水军</v>
      </c>
      <c r="AM22" s="184">
        <f t="shared" si="15"/>
        <v>1</v>
      </c>
      <c r="AN22" s="172" t="str">
        <f t="shared" si="16"/>
        <v>5</v>
      </c>
      <c r="AO22" s="174">
        <f t="shared" si="17"/>
        <v>0</v>
      </c>
      <c r="AP22" s="174">
        <f t="shared" si="18"/>
        <v>4</v>
      </c>
      <c r="AQ22" s="175">
        <f t="shared" si="19"/>
        <v>3</v>
      </c>
      <c r="AR22" s="176" t="str">
        <f t="shared" si="20"/>
        <v>2C</v>
      </c>
      <c r="AS22" s="182"/>
      <c r="AT22" s="177" t="str">
        <f>_xlfn.XLOOKUP(C22,全武将名字及头像!$B$3:$B$257,全武将名字及头像!$P$3:$P$257)</f>
        <v>09</v>
      </c>
      <c r="AU22" s="178"/>
      <c r="AV22" s="177">
        <f>_xlfn.XLOOKUP(C22,全武将名字及头像!$B$3:$B$257,全武将名字及头像!$Q$3:$Q$257)</f>
        <v>0</v>
      </c>
      <c r="DD22" s="121" t="str">
        <f>LOOKUP(C22,全武将名字及头像!$B$3:$B$257,全武将名字及头像!$B$3:$B$257)</f>
        <v>蔡瑁</v>
      </c>
      <c r="DE22" s="121">
        <f t="shared" si="52"/>
        <v>1</v>
      </c>
    </row>
    <row r="23" spans="1:109">
      <c r="A23" s="192" t="str">
        <f t="shared" si="0"/>
        <v>13</v>
      </c>
      <c r="B23" s="75">
        <v>19</v>
      </c>
      <c r="C23" s="75" t="s">
        <v>103</v>
      </c>
      <c r="D23" s="131" t="str">
        <f t="shared" si="1"/>
        <v>2048</v>
      </c>
      <c r="E23" s="131">
        <f t="shared" si="45"/>
        <v>8264</v>
      </c>
      <c r="F23" s="131" t="str">
        <f t="shared" si="2"/>
        <v>926F</v>
      </c>
      <c r="G23" s="131">
        <f t="shared" si="46"/>
        <v>37487</v>
      </c>
      <c r="H23" s="131" t="str">
        <f t="shared" si="3"/>
        <v>2263</v>
      </c>
      <c r="I23" s="131">
        <f t="shared" si="47"/>
        <v>8803</v>
      </c>
      <c r="J23" s="132">
        <v>5</v>
      </c>
      <c r="K23" s="164" t="str">
        <f t="shared" si="4"/>
        <v>6F</v>
      </c>
      <c r="L23" s="132">
        <f t="shared" si="48"/>
        <v>111</v>
      </c>
      <c r="M23" s="164" t="str">
        <f t="shared" si="5"/>
        <v>92</v>
      </c>
      <c r="N23" s="132">
        <f t="shared" si="6"/>
        <v>146.43359375</v>
      </c>
      <c r="O23" s="182"/>
      <c r="P23" s="166">
        <f>_xlfn.XLOOKUP(C23,全武将名字及头像!$B$3:$B$257,全武将名字及头像!$H$3:$H$257)</f>
        <v>88</v>
      </c>
      <c r="Q23" s="166" t="str">
        <f>_xlfn.XLOOKUP(C23,全武将名字及头像!$B$3:$B$257,全武将名字及头像!$I$3:$I$257)</f>
        <v>5C</v>
      </c>
      <c r="R23" s="166">
        <f>_xlfn.XLOOKUP(C23,全武将名字及头像!$B$3:$B$257,全武将名字及头像!$J$3:$J$257)</f>
        <v>70</v>
      </c>
      <c r="S23" s="166" t="str">
        <f>_xlfn.XLOOKUP(C23,全武将名字及头像!$B$3:$B$257,全武将名字及头像!$K$3:$K$257)</f>
        <v>FF</v>
      </c>
      <c r="T23" s="132" t="s">
        <v>93</v>
      </c>
      <c r="U23" s="167" t="str">
        <f>_xlfn.XLOOKUP(C23,武将属性排列!$C$1:$C$255,武将属性排列!$D$1:$D$255)</f>
        <v>在野</v>
      </c>
      <c r="V23" s="168">
        <f>_xlfn.XLOOKUP(C23,武将属性排列!$C$1:$C$255,武将属性排列!$E$1:$E$255)</f>
        <v>87</v>
      </c>
      <c r="W23" s="168">
        <f>_xlfn.XLOOKUP(C23,武将属性排列!$C$1:$C$255,武将属性排列!$F$1:$F$255)</f>
        <v>61</v>
      </c>
      <c r="X23" s="168">
        <f>_xlfn.XLOOKUP(C23,武将属性排列!$C$1:$C$255,武将属性排列!$G$1:$G$255)</f>
        <v>88</v>
      </c>
      <c r="Y23" s="168">
        <f>_xlfn.XLOOKUP(C23,武将属性排列!$C$1:$C$255,武将属性排列!$I$1:$I$255)</f>
        <v>98</v>
      </c>
      <c r="Z23" s="169">
        <f>_xlfn.XLOOKUP(C23,武将属性排列!$C$1:$C$255,武将属性排列!$K$1:$K$255)</f>
        <v>0</v>
      </c>
      <c r="AA23" s="169">
        <v>500</v>
      </c>
      <c r="AB23" s="168">
        <f>_xlfn.XLOOKUP(C23,武将属性排列!$C$1:$C$255,武将属性排列!$O$1:$O$255)</f>
        <v>60</v>
      </c>
      <c r="AC23" s="170">
        <f t="shared" si="49"/>
        <v>265196</v>
      </c>
      <c r="AD23" s="170" t="str">
        <f t="shared" si="7"/>
        <v>40BEC</v>
      </c>
      <c r="AE23" s="182"/>
      <c r="AF23" s="171">
        <f t="shared" si="78"/>
        <v>40</v>
      </c>
      <c r="AG23" s="172" t="str">
        <f t="shared" si="9"/>
        <v>57</v>
      </c>
      <c r="AH23" s="172" t="str">
        <f t="shared" si="10"/>
        <v>3D</v>
      </c>
      <c r="AI23" s="172" t="str">
        <f t="shared" si="11"/>
        <v>58</v>
      </c>
      <c r="AJ23" s="164">
        <f t="shared" si="12"/>
        <v>20</v>
      </c>
      <c r="AK23" s="172" t="str">
        <f t="shared" si="13"/>
        <v>62</v>
      </c>
      <c r="AL23" s="183" t="str">
        <f t="shared" si="14"/>
        <v>平军</v>
      </c>
      <c r="AM23" s="184" t="str">
        <f t="shared" si="15"/>
        <v>0</v>
      </c>
      <c r="AN23" s="172" t="str">
        <f t="shared" si="16"/>
        <v>5</v>
      </c>
      <c r="AO23" s="174">
        <f t="shared" si="17"/>
        <v>0</v>
      </c>
      <c r="AP23" s="174">
        <f t="shared" si="18"/>
        <v>3</v>
      </c>
      <c r="AQ23" s="175">
        <f t="shared" si="19"/>
        <v>3</v>
      </c>
      <c r="AR23" s="176" t="str">
        <f t="shared" si="20"/>
        <v>3C</v>
      </c>
      <c r="AS23" s="182"/>
      <c r="AT23" s="177" t="str">
        <f>_xlfn.XLOOKUP(C23,全武将名字及头像!$B$3:$B$257,全武将名字及头像!$P$3:$P$257)</f>
        <v>09</v>
      </c>
      <c r="AU23" s="178"/>
      <c r="AV23" s="177">
        <f>_xlfn.XLOOKUP(C23,全武将名字及头像!$B$3:$B$257,全武将名字及头像!$Q$3:$Q$257)</f>
        <v>14</v>
      </c>
      <c r="DD23" s="121" t="str">
        <f>LOOKUP(C23,全武将名字及头像!$B$3:$B$257,全武将名字及头像!$B$3:$B$257)</f>
        <v>曹洪</v>
      </c>
      <c r="DE23" s="121">
        <f t="shared" si="52"/>
        <v>1</v>
      </c>
    </row>
    <row r="24" spans="1:109">
      <c r="A24" s="192" t="str">
        <f t="shared" si="0"/>
        <v>14</v>
      </c>
      <c r="B24" s="75">
        <v>20</v>
      </c>
      <c r="C24" s="75" t="s">
        <v>105</v>
      </c>
      <c r="D24" s="131" t="str">
        <f t="shared" si="1"/>
        <v>204A</v>
      </c>
      <c r="E24" s="131">
        <f t="shared" si="45"/>
        <v>8266</v>
      </c>
      <c r="F24" s="131" t="str">
        <f t="shared" si="2"/>
        <v>9274</v>
      </c>
      <c r="G24" s="131">
        <f t="shared" si="46"/>
        <v>37492</v>
      </c>
      <c r="H24" s="131" t="str">
        <f t="shared" si="3"/>
        <v>2268</v>
      </c>
      <c r="I24" s="131">
        <f t="shared" si="47"/>
        <v>8808</v>
      </c>
      <c r="J24" s="132">
        <v>5</v>
      </c>
      <c r="K24" s="164" t="str">
        <f t="shared" si="4"/>
        <v>74</v>
      </c>
      <c r="L24" s="132">
        <f t="shared" si="48"/>
        <v>116</v>
      </c>
      <c r="M24" s="164" t="str">
        <f t="shared" si="5"/>
        <v>92</v>
      </c>
      <c r="N24" s="132">
        <f t="shared" si="6"/>
        <v>146.453125</v>
      </c>
      <c r="O24" s="182"/>
      <c r="P24" s="166">
        <f>_xlfn.XLOOKUP(C24,全武将名字及头像!$B$3:$B$257,全武将名字及头像!$H$3:$H$257)</f>
        <v>88</v>
      </c>
      <c r="Q24" s="166" t="str">
        <f>_xlfn.XLOOKUP(C24,全武将名字及头像!$B$3:$B$257,全武将名字及头像!$I$3:$I$257)</f>
        <v>5C</v>
      </c>
      <c r="R24" s="166">
        <f>_xlfn.XLOOKUP(C24,全武将名字及头像!$B$3:$B$257,全武将名字及头像!$J$3:$J$257)</f>
        <v>72</v>
      </c>
      <c r="S24" s="166" t="str">
        <f>_xlfn.XLOOKUP(C24,全武将名字及头像!$B$3:$B$257,全武将名字及头像!$K$3:$K$257)</f>
        <v>FF</v>
      </c>
      <c r="T24" s="132" t="s">
        <v>93</v>
      </c>
      <c r="U24" s="167" t="str">
        <f>_xlfn.XLOOKUP(C24,武将属性排列!$C$1:$C$255,武将属性排列!$D$1:$D$255)</f>
        <v>在野</v>
      </c>
      <c r="V24" s="168">
        <f>_xlfn.XLOOKUP(C24,武将属性排列!$C$1:$C$255,武将属性排列!$E$1:$E$255)</f>
        <v>90</v>
      </c>
      <c r="W24" s="168">
        <f>_xlfn.XLOOKUP(C24,武将属性排列!$C$1:$C$255,武将属性排列!$F$1:$F$255)</f>
        <v>87</v>
      </c>
      <c r="X24" s="168">
        <f>_xlfn.XLOOKUP(C24,武将属性排列!$C$1:$C$255,武将属性排列!$G$1:$G$255)</f>
        <v>83</v>
      </c>
      <c r="Y24" s="168">
        <f>_xlfn.XLOOKUP(C24,武将属性排列!$C$1:$C$255,武将属性排列!$I$1:$I$255)</f>
        <v>99</v>
      </c>
      <c r="Z24" s="169">
        <f>_xlfn.XLOOKUP(C24,武将属性排列!$C$1:$C$255,武将属性排列!$K$1:$K$255)</f>
        <v>2</v>
      </c>
      <c r="AA24" s="169">
        <v>500</v>
      </c>
      <c r="AB24" s="168">
        <f>_xlfn.XLOOKUP(C24,武将属性排列!$C$1:$C$255,武将属性排列!$O$1:$O$255)</f>
        <v>90</v>
      </c>
      <c r="AC24" s="170">
        <f t="shared" si="49"/>
        <v>265204</v>
      </c>
      <c r="AD24" s="170" t="str">
        <f t="shared" si="7"/>
        <v>40BF4</v>
      </c>
      <c r="AE24" s="182"/>
      <c r="AF24" s="171">
        <f t="shared" si="78"/>
        <v>40</v>
      </c>
      <c r="AG24" s="172" t="str">
        <f t="shared" si="9"/>
        <v>5A</v>
      </c>
      <c r="AH24" s="172" t="str">
        <f t="shared" si="10"/>
        <v>57</v>
      </c>
      <c r="AI24" s="172" t="str">
        <f t="shared" si="11"/>
        <v>53</v>
      </c>
      <c r="AJ24" s="164">
        <f t="shared" si="12"/>
        <v>20</v>
      </c>
      <c r="AK24" s="172" t="str">
        <f t="shared" si="13"/>
        <v>63</v>
      </c>
      <c r="AL24" s="183" t="str">
        <f t="shared" si="14"/>
        <v>山军</v>
      </c>
      <c r="AM24" s="184">
        <f t="shared" si="15"/>
        <v>2</v>
      </c>
      <c r="AN24" s="172" t="str">
        <f t="shared" si="16"/>
        <v>5</v>
      </c>
      <c r="AO24" s="174">
        <f t="shared" si="17"/>
        <v>0</v>
      </c>
      <c r="AP24" s="174">
        <f t="shared" si="18"/>
        <v>3</v>
      </c>
      <c r="AQ24" s="175">
        <f t="shared" si="19"/>
        <v>3</v>
      </c>
      <c r="AR24" s="176" t="str">
        <f t="shared" si="20"/>
        <v>5A</v>
      </c>
      <c r="AS24" s="182"/>
      <c r="AT24" s="177" t="str">
        <f>_xlfn.XLOOKUP(C24,全武将名字及头像!$B$3:$B$257,全武将名字及头像!$P$3:$P$257)</f>
        <v>09</v>
      </c>
      <c r="AU24" s="178"/>
      <c r="AV24" s="177">
        <f>_xlfn.XLOOKUP(C24,全武将名字及头像!$B$3:$B$257,全武将名字及头像!$Q$3:$Q$257)</f>
        <v>28</v>
      </c>
      <c r="DD24" s="121" t="str">
        <f>LOOKUP(C24,全武将名字及头像!$B$3:$B$257,全武将名字及头像!$B$3:$B$257)</f>
        <v>曹丕</v>
      </c>
      <c r="DE24" s="121">
        <f t="shared" si="52"/>
        <v>1</v>
      </c>
    </row>
    <row r="25" spans="1:109">
      <c r="A25" s="192" t="str">
        <f t="shared" si="0"/>
        <v>15</v>
      </c>
      <c r="B25" s="75">
        <v>21</v>
      </c>
      <c r="C25" s="75" t="s">
        <v>107</v>
      </c>
      <c r="D25" s="131" t="str">
        <f t="shared" si="1"/>
        <v>204C</v>
      </c>
      <c r="E25" s="131">
        <f t="shared" si="45"/>
        <v>8268</v>
      </c>
      <c r="F25" s="131" t="str">
        <f t="shared" si="2"/>
        <v>9279</v>
      </c>
      <c r="G25" s="131">
        <f t="shared" si="46"/>
        <v>37497</v>
      </c>
      <c r="H25" s="131" t="str">
        <f t="shared" si="3"/>
        <v>226D</v>
      </c>
      <c r="I25" s="131">
        <f t="shared" si="47"/>
        <v>8813</v>
      </c>
      <c r="J25" s="132">
        <v>5</v>
      </c>
      <c r="K25" s="164" t="str">
        <f t="shared" si="4"/>
        <v>79</v>
      </c>
      <c r="L25" s="132">
        <f t="shared" si="48"/>
        <v>121</v>
      </c>
      <c r="M25" s="164" t="str">
        <f t="shared" si="5"/>
        <v>92</v>
      </c>
      <c r="N25" s="132">
        <f t="shared" si="6"/>
        <v>146.47265625</v>
      </c>
      <c r="O25" s="182"/>
      <c r="P25" s="166">
        <f>_xlfn.XLOOKUP(C25,全武将名字及头像!$B$3:$B$257,全武将名字及头像!$H$3:$H$257)</f>
        <v>88</v>
      </c>
      <c r="Q25" s="166" t="str">
        <f>_xlfn.XLOOKUP(C25,全武将名字及头像!$B$3:$B$257,全武将名字及头像!$I$3:$I$257)</f>
        <v>5C</v>
      </c>
      <c r="R25" s="166">
        <f>_xlfn.XLOOKUP(C25,全武将名字及头像!$B$3:$B$257,全武将名字及头像!$J$3:$J$257)</f>
        <v>74</v>
      </c>
      <c r="S25" s="166" t="str">
        <f>_xlfn.XLOOKUP(C25,全武将名字及头像!$B$3:$B$257,全武将名字及头像!$K$3:$K$257)</f>
        <v>FF</v>
      </c>
      <c r="T25" s="132" t="s">
        <v>93</v>
      </c>
      <c r="U25" s="167" t="str">
        <f>_xlfn.XLOOKUP(C25,武将属性排列!$C$1:$C$255,武将属性排列!$D$1:$D$255)</f>
        <v>在野</v>
      </c>
      <c r="V25" s="168">
        <f>_xlfn.XLOOKUP(C25,武将属性排列!$C$1:$C$255,武将属性排列!$E$1:$E$255)</f>
        <v>90</v>
      </c>
      <c r="W25" s="168">
        <f>_xlfn.XLOOKUP(C25,武将属性排列!$C$1:$C$255,武将属性排列!$F$1:$F$255)</f>
        <v>74</v>
      </c>
      <c r="X25" s="168">
        <f>_xlfn.XLOOKUP(C25,武将属性排列!$C$1:$C$255,武将属性排列!$G$1:$G$255)</f>
        <v>89</v>
      </c>
      <c r="Y25" s="168">
        <f>_xlfn.XLOOKUP(C25,武将属性排列!$C$1:$C$255,武将属性排列!$I$1:$I$255)</f>
        <v>98</v>
      </c>
      <c r="Z25" s="169">
        <f>_xlfn.XLOOKUP(C25,武将属性排列!$C$1:$C$255,武将属性排列!$K$1:$K$255)</f>
        <v>2</v>
      </c>
      <c r="AA25" s="169">
        <v>500</v>
      </c>
      <c r="AB25" s="168">
        <f>_xlfn.XLOOKUP(C25,武将属性排列!$C$1:$C$255,武将属性排列!$O$1:$O$255)</f>
        <v>64</v>
      </c>
      <c r="AC25" s="170">
        <f t="shared" si="49"/>
        <v>265212</v>
      </c>
      <c r="AD25" s="170" t="str">
        <f t="shared" si="7"/>
        <v>40BFC</v>
      </c>
      <c r="AE25" s="182"/>
      <c r="AF25" s="171">
        <f t="shared" si="78"/>
        <v>40</v>
      </c>
      <c r="AG25" s="172" t="str">
        <f t="shared" si="9"/>
        <v>5A</v>
      </c>
      <c r="AH25" s="172" t="str">
        <f t="shared" si="10"/>
        <v>4A</v>
      </c>
      <c r="AI25" s="172" t="str">
        <f t="shared" si="11"/>
        <v>59</v>
      </c>
      <c r="AJ25" s="164">
        <f t="shared" si="12"/>
        <v>20</v>
      </c>
      <c r="AK25" s="172" t="str">
        <f t="shared" si="13"/>
        <v>62</v>
      </c>
      <c r="AL25" s="183" t="str">
        <f t="shared" si="14"/>
        <v>山军</v>
      </c>
      <c r="AM25" s="184">
        <f t="shared" si="15"/>
        <v>2</v>
      </c>
      <c r="AN25" s="172" t="str">
        <f t="shared" si="16"/>
        <v>5</v>
      </c>
      <c r="AO25" s="174">
        <f t="shared" si="17"/>
        <v>0</v>
      </c>
      <c r="AP25" s="174">
        <f t="shared" si="18"/>
        <v>3</v>
      </c>
      <c r="AQ25" s="175">
        <f t="shared" si="19"/>
        <v>3</v>
      </c>
      <c r="AR25" s="176" t="str">
        <f t="shared" si="20"/>
        <v>40</v>
      </c>
      <c r="AS25" s="182"/>
      <c r="AT25" s="177" t="str">
        <f>_xlfn.XLOOKUP(C25,全武将名字及头像!$B$3:$B$257,全武将名字及头像!$P$3:$P$257)</f>
        <v>0A</v>
      </c>
      <c r="AU25" s="178"/>
      <c r="AV25" s="177">
        <f>_xlfn.XLOOKUP(C25,全武将名字及头像!$B$3:$B$257,全武将名字及头像!$Q$3:$Q$257)</f>
        <v>0</v>
      </c>
      <c r="DD25" s="121" t="str">
        <f>LOOKUP(C25,全武将名字及头像!$B$3:$B$257,全武将名字及头像!$B$3:$B$257)</f>
        <v>曹仁</v>
      </c>
      <c r="DE25" s="121">
        <f t="shared" si="52"/>
        <v>1</v>
      </c>
    </row>
    <row r="26" spans="1:109">
      <c r="A26" s="192" t="str">
        <f t="shared" si="0"/>
        <v>16</v>
      </c>
      <c r="B26" s="75">
        <v>22</v>
      </c>
      <c r="C26" s="75" t="s">
        <v>110</v>
      </c>
      <c r="D26" s="131" t="str">
        <f t="shared" si="1"/>
        <v>204E</v>
      </c>
      <c r="E26" s="131">
        <f t="shared" si="45"/>
        <v>8270</v>
      </c>
      <c r="F26" s="131" t="str">
        <f t="shared" si="2"/>
        <v>927E</v>
      </c>
      <c r="G26" s="131">
        <f t="shared" si="46"/>
        <v>37502</v>
      </c>
      <c r="H26" s="131" t="str">
        <f t="shared" si="3"/>
        <v>2272</v>
      </c>
      <c r="I26" s="131">
        <f t="shared" si="47"/>
        <v>8818</v>
      </c>
      <c r="J26" s="132">
        <v>5</v>
      </c>
      <c r="K26" s="164" t="str">
        <f t="shared" si="4"/>
        <v>7E</v>
      </c>
      <c r="L26" s="132">
        <f t="shared" si="48"/>
        <v>126</v>
      </c>
      <c r="M26" s="164" t="str">
        <f t="shared" si="5"/>
        <v>92</v>
      </c>
      <c r="N26" s="132">
        <f t="shared" si="6"/>
        <v>146.4921875</v>
      </c>
      <c r="O26" s="182"/>
      <c r="P26" s="166">
        <f>_xlfn.XLOOKUP(C26,全武将名字及头像!$B$3:$B$257,全武将名字及头像!$H$3:$H$257)</f>
        <v>88</v>
      </c>
      <c r="Q26" s="166" t="str">
        <f>_xlfn.XLOOKUP(C26,全武将名字及头像!$B$3:$B$257,全武将名字及头像!$I$3:$I$257)</f>
        <v>5C</v>
      </c>
      <c r="R26" s="166">
        <f>_xlfn.XLOOKUP(C26,全武将名字及头像!$B$3:$B$257,全武将名字及头像!$J$3:$J$257)</f>
        <v>76</v>
      </c>
      <c r="S26" s="166" t="str">
        <f>_xlfn.XLOOKUP(C26,全武将名字及头像!$B$3:$B$257,全武将名字及头像!$K$3:$K$257)</f>
        <v>FF</v>
      </c>
      <c r="T26" s="132" t="s">
        <v>93</v>
      </c>
      <c r="U26" s="167" t="str">
        <f>_xlfn.XLOOKUP(C26,武将属性排列!$C$1:$C$255,武将属性排列!$D$1:$D$255)</f>
        <v>在野</v>
      </c>
      <c r="V26" s="168">
        <f>_xlfn.XLOOKUP(C26,武将属性排列!$C$1:$C$255,武将属性排列!$E$1:$E$255)</f>
        <v>51</v>
      </c>
      <c r="W26" s="168">
        <f>_xlfn.XLOOKUP(C26,武将属性排列!$C$1:$C$255,武将属性排列!$F$1:$F$255)</f>
        <v>93</v>
      </c>
      <c r="X26" s="168">
        <f>_xlfn.XLOOKUP(C26,武将属性排列!$C$1:$C$255,武将属性排列!$G$1:$G$255)</f>
        <v>41</v>
      </c>
      <c r="Y26" s="168">
        <f>_xlfn.XLOOKUP(C26,武将属性排列!$C$1:$C$255,武将属性排列!$I$1:$I$255)</f>
        <v>99</v>
      </c>
      <c r="Z26" s="169">
        <f>_xlfn.XLOOKUP(C26,武将属性排列!$C$1:$C$255,武将属性排列!$K$1:$K$255)</f>
        <v>0</v>
      </c>
      <c r="AA26" s="169">
        <v>500</v>
      </c>
      <c r="AB26" s="168">
        <f>_xlfn.XLOOKUP(C26,武将属性排列!$C$1:$C$255,武将属性排列!$O$1:$O$255)</f>
        <v>68</v>
      </c>
      <c r="AC26" s="170">
        <f t="shared" si="49"/>
        <v>265220</v>
      </c>
      <c r="AD26" s="170" t="str">
        <f t="shared" si="7"/>
        <v>40C04</v>
      </c>
      <c r="AE26" s="182"/>
      <c r="AF26" s="171">
        <f t="shared" si="78"/>
        <v>40</v>
      </c>
      <c r="AG26" s="172" t="str">
        <f t="shared" si="9"/>
        <v>33</v>
      </c>
      <c r="AH26" s="172" t="str">
        <f t="shared" si="10"/>
        <v>5D</v>
      </c>
      <c r="AI26" s="172" t="str">
        <f t="shared" si="11"/>
        <v>29</v>
      </c>
      <c r="AJ26" s="164">
        <f t="shared" si="12"/>
        <v>40</v>
      </c>
      <c r="AK26" s="172" t="str">
        <f t="shared" si="13"/>
        <v>63</v>
      </c>
      <c r="AL26" s="183" t="str">
        <f t="shared" si="14"/>
        <v>平军</v>
      </c>
      <c r="AM26" s="184" t="str">
        <f t="shared" si="15"/>
        <v>0</v>
      </c>
      <c r="AN26" s="172" t="str">
        <f t="shared" si="16"/>
        <v>5</v>
      </c>
      <c r="AO26" s="174">
        <f t="shared" si="17"/>
        <v>0</v>
      </c>
      <c r="AP26" s="174">
        <f t="shared" si="18"/>
        <v>3</v>
      </c>
      <c r="AQ26" s="175">
        <f t="shared" si="19"/>
        <v>1</v>
      </c>
      <c r="AR26" s="176" t="str">
        <f t="shared" si="20"/>
        <v>44</v>
      </c>
      <c r="AS26" s="182"/>
      <c r="AT26" s="177" t="str">
        <f>_xlfn.XLOOKUP(C26,全武将名字及头像!$B$3:$B$257,全武将名字及头像!$P$3:$P$257)</f>
        <v>0A</v>
      </c>
      <c r="AU26" s="178"/>
      <c r="AV26" s="177">
        <f>_xlfn.XLOOKUP(C26,全武将名字及头像!$B$3:$B$257,全武将名字及头像!$Q$3:$Q$257)</f>
        <v>14</v>
      </c>
      <c r="DD26" s="121" t="str">
        <f>LOOKUP(C26,全武将名字及头像!$B$3:$B$257,全武将名字及头像!$B$3:$B$257)</f>
        <v>曹植</v>
      </c>
      <c r="DE26" s="121">
        <f t="shared" si="52"/>
        <v>1</v>
      </c>
    </row>
    <row r="27" spans="1:109">
      <c r="A27" s="192" t="str">
        <f t="shared" si="0"/>
        <v>17</v>
      </c>
      <c r="B27" s="75">
        <v>23</v>
      </c>
      <c r="C27" s="75" t="s">
        <v>112</v>
      </c>
      <c r="D27" s="131" t="str">
        <f t="shared" si="1"/>
        <v>2050</v>
      </c>
      <c r="E27" s="131">
        <f t="shared" si="45"/>
        <v>8272</v>
      </c>
      <c r="F27" s="131" t="str">
        <f t="shared" si="2"/>
        <v>9283</v>
      </c>
      <c r="G27" s="131">
        <f t="shared" si="46"/>
        <v>37507</v>
      </c>
      <c r="H27" s="131" t="str">
        <f t="shared" si="3"/>
        <v>2277</v>
      </c>
      <c r="I27" s="131">
        <f t="shared" si="47"/>
        <v>8823</v>
      </c>
      <c r="J27" s="132">
        <v>5</v>
      </c>
      <c r="K27" s="164" t="str">
        <f t="shared" si="4"/>
        <v>83</v>
      </c>
      <c r="L27" s="132">
        <f t="shared" si="48"/>
        <v>131</v>
      </c>
      <c r="M27" s="164" t="str">
        <f t="shared" si="5"/>
        <v>92</v>
      </c>
      <c r="N27" s="132">
        <f t="shared" si="6"/>
        <v>146.51171875</v>
      </c>
      <c r="O27" s="182"/>
      <c r="P27" s="166">
        <f>_xlfn.XLOOKUP(C27,全武将名字及头像!$B$3:$B$257,全武将名字及头像!$H$3:$H$257)</f>
        <v>88</v>
      </c>
      <c r="Q27" s="166">
        <f>_xlfn.XLOOKUP(C27,全武将名字及头像!$B$3:$B$257,全武将名字及头像!$I$3:$I$257)</f>
        <v>78</v>
      </c>
      <c r="R27" s="166" t="str">
        <f>_xlfn.XLOOKUP(C27,全武将名字及头像!$B$3:$B$257,全武将名字及头像!$J$3:$J$257)</f>
        <v>7A</v>
      </c>
      <c r="S27" s="166" t="str">
        <f>_xlfn.XLOOKUP(C27,全武将名字及头像!$B$3:$B$257,全武将名字及头像!$K$3:$K$257)</f>
        <v>FF</v>
      </c>
      <c r="T27" s="132" t="s">
        <v>93</v>
      </c>
      <c r="U27" s="167" t="str">
        <f>_xlfn.XLOOKUP(C27,武将属性排列!$C$1:$C$255,武将属性排列!$D$1:$D$255)</f>
        <v>在野</v>
      </c>
      <c r="V27" s="168">
        <f>_xlfn.XLOOKUP(C27,武将属性排列!$C$1:$C$255,武将属性排列!$E$1:$E$255)</f>
        <v>66</v>
      </c>
      <c r="W27" s="168">
        <f>_xlfn.XLOOKUP(C27,武将属性排列!$C$1:$C$255,武将属性排列!$F$1:$F$255)</f>
        <v>40</v>
      </c>
      <c r="X27" s="168">
        <f>_xlfn.XLOOKUP(C27,武将属性排列!$C$1:$C$255,武将属性排列!$G$1:$G$255)</f>
        <v>49</v>
      </c>
      <c r="Y27" s="168">
        <f>_xlfn.XLOOKUP(C27,武将属性排列!$C$1:$C$255,武将属性排列!$I$1:$I$255)</f>
        <v>65</v>
      </c>
      <c r="Z27" s="169">
        <f>_xlfn.XLOOKUP(C27,武将属性排列!$C$1:$C$255,武将属性排列!$K$1:$K$255)</f>
        <v>0</v>
      </c>
      <c r="AA27" s="169">
        <v>500</v>
      </c>
      <c r="AB27" s="168">
        <f>_xlfn.XLOOKUP(C27,武将属性排列!$C$1:$C$255,武将属性排列!$O$1:$O$255)</f>
        <v>50</v>
      </c>
      <c r="AC27" s="170">
        <f t="shared" si="49"/>
        <v>265228</v>
      </c>
      <c r="AD27" s="170" t="str">
        <f t="shared" si="7"/>
        <v>40C0C</v>
      </c>
      <c r="AE27" s="182"/>
      <c r="AF27" s="171">
        <f t="shared" si="78"/>
        <v>40</v>
      </c>
      <c r="AG27" s="172" t="str">
        <f t="shared" si="9"/>
        <v>42</v>
      </c>
      <c r="AH27" s="172" t="str">
        <f t="shared" si="10"/>
        <v>28</v>
      </c>
      <c r="AI27" s="172" t="str">
        <f t="shared" si="11"/>
        <v>31</v>
      </c>
      <c r="AJ27" s="164">
        <f t="shared" si="12"/>
        <v>40</v>
      </c>
      <c r="AK27" s="172" t="str">
        <f t="shared" si="13"/>
        <v>41</v>
      </c>
      <c r="AL27" s="183" t="str">
        <f t="shared" si="14"/>
        <v>平军</v>
      </c>
      <c r="AM27" s="184" t="str">
        <f t="shared" si="15"/>
        <v>0</v>
      </c>
      <c r="AN27" s="172" t="str">
        <f t="shared" si="16"/>
        <v>5</v>
      </c>
      <c r="AO27" s="174">
        <f t="shared" si="17"/>
        <v>0</v>
      </c>
      <c r="AP27" s="174">
        <f t="shared" si="18"/>
        <v>3</v>
      </c>
      <c r="AQ27" s="175">
        <f t="shared" si="19"/>
        <v>1</v>
      </c>
      <c r="AR27" s="176" t="str">
        <f t="shared" si="20"/>
        <v>32</v>
      </c>
      <c r="AS27" s="182"/>
      <c r="AT27" s="177" t="str">
        <f>_xlfn.XLOOKUP(C27,全武将名字及头像!$B$3:$B$257,全武将名字及头像!$P$3:$P$257)</f>
        <v>0A</v>
      </c>
      <c r="AU27" s="178"/>
      <c r="AV27" s="177">
        <f>_xlfn.XLOOKUP(C27,全武将名字及头像!$B$3:$B$257,全武将名字及头像!$Q$3:$Q$257)</f>
        <v>28</v>
      </c>
      <c r="DD27" s="121" t="str">
        <f>LOOKUP(C27,全武将名字及头像!$B$3:$B$257,全武将名字及头像!$B$3:$B$257)</f>
        <v>车胄</v>
      </c>
      <c r="DE27" s="121">
        <f t="shared" si="52"/>
        <v>1</v>
      </c>
    </row>
    <row r="28" spans="1:109">
      <c r="A28" s="192" t="str">
        <f t="shared" si="0"/>
        <v>18</v>
      </c>
      <c r="B28" s="75">
        <v>24</v>
      </c>
      <c r="C28" s="193" t="s">
        <v>114</v>
      </c>
      <c r="D28" s="131" t="str">
        <f t="shared" si="1"/>
        <v>2052</v>
      </c>
      <c r="E28" s="131">
        <f t="shared" si="45"/>
        <v>8274</v>
      </c>
      <c r="F28" s="131" t="str">
        <f t="shared" si="2"/>
        <v>9288</v>
      </c>
      <c r="G28" s="131">
        <f t="shared" si="46"/>
        <v>37512</v>
      </c>
      <c r="H28" s="131" t="str">
        <f t="shared" si="3"/>
        <v>227C</v>
      </c>
      <c r="I28" s="131">
        <f t="shared" si="47"/>
        <v>8828</v>
      </c>
      <c r="J28" s="132">
        <v>5</v>
      </c>
      <c r="K28" s="164" t="str">
        <f t="shared" si="4"/>
        <v>88</v>
      </c>
      <c r="L28" s="132">
        <f t="shared" si="48"/>
        <v>136</v>
      </c>
      <c r="M28" s="164" t="str">
        <f t="shared" si="5"/>
        <v>92</v>
      </c>
      <c r="N28" s="132">
        <f t="shared" si="6"/>
        <v>146.53125</v>
      </c>
      <c r="O28" s="182"/>
      <c r="P28" s="166">
        <f>_xlfn.XLOOKUP(C28,全武将名字及头像!$B$3:$B$257,全武将名字及头像!$H$3:$H$257)</f>
        <v>89</v>
      </c>
      <c r="Q28" s="166">
        <f>_xlfn.XLOOKUP(C28,全武将名字及头像!$B$3:$B$257,全武将名字及头像!$I$3:$I$257)</f>
        <v>50</v>
      </c>
      <c r="R28" s="166">
        <f>_xlfn.XLOOKUP(C28,全武将名字及头像!$B$3:$B$257,全武将名字及头像!$J$3:$J$257)</f>
        <v>52</v>
      </c>
      <c r="S28" s="166" t="str">
        <f>_xlfn.XLOOKUP(C28,全武将名字及头像!$B$3:$B$257,全武将名字及头像!$K$3:$K$257)</f>
        <v>FF</v>
      </c>
      <c r="T28" s="132" t="s">
        <v>93</v>
      </c>
      <c r="U28" s="167" t="str">
        <f>_xlfn.XLOOKUP(C28,武将属性排列!$C$1:$C$255,武将属性排列!$D$1:$D$255)</f>
        <v>在野</v>
      </c>
      <c r="V28" s="168">
        <f>_xlfn.XLOOKUP(C28,武将属性排列!$C$1:$C$255,武将属性排列!$E$1:$E$255)</f>
        <v>94</v>
      </c>
      <c r="W28" s="168">
        <f>_xlfn.XLOOKUP(C28,武将属性排列!$C$1:$C$255,武将属性排列!$F$1:$F$255)</f>
        <v>61</v>
      </c>
      <c r="X28" s="168">
        <f>_xlfn.XLOOKUP(C28,武将属性排列!$C$1:$C$255,武将属性排列!$G$1:$G$255)</f>
        <v>88</v>
      </c>
      <c r="Y28" s="168">
        <f>_xlfn.XLOOKUP(C28,武将属性排列!$C$1:$C$255,武将属性排列!$I$1:$I$255)</f>
        <v>99</v>
      </c>
      <c r="Z28" s="169">
        <f>_xlfn.XLOOKUP(C28,武将属性排列!$C$1:$C$255,武将属性排列!$K$1:$K$255)</f>
        <v>2</v>
      </c>
      <c r="AA28" s="169">
        <v>500</v>
      </c>
      <c r="AB28" s="168">
        <f>_xlfn.XLOOKUP(C28,武将属性排列!$C$1:$C$255,武将属性排列!$O$1:$O$255)</f>
        <v>90</v>
      </c>
      <c r="AC28" s="170">
        <f t="shared" si="49"/>
        <v>265236</v>
      </c>
      <c r="AD28" s="170" t="str">
        <f t="shared" si="7"/>
        <v>40C14</v>
      </c>
      <c r="AE28" s="182"/>
      <c r="AF28" s="171">
        <f t="shared" si="78"/>
        <v>40</v>
      </c>
      <c r="AG28" s="172" t="str">
        <f t="shared" si="9"/>
        <v>5E</v>
      </c>
      <c r="AH28" s="172" t="str">
        <f t="shared" si="10"/>
        <v>3D</v>
      </c>
      <c r="AI28" s="172" t="str">
        <f t="shared" si="11"/>
        <v>58</v>
      </c>
      <c r="AJ28" s="164">
        <f t="shared" si="12"/>
        <v>20</v>
      </c>
      <c r="AK28" s="172" t="str">
        <f t="shared" si="13"/>
        <v>63</v>
      </c>
      <c r="AL28" s="183" t="str">
        <f t="shared" si="14"/>
        <v>山军</v>
      </c>
      <c r="AM28" s="184">
        <f t="shared" si="15"/>
        <v>2</v>
      </c>
      <c r="AN28" s="172" t="str">
        <f t="shared" si="16"/>
        <v>5</v>
      </c>
      <c r="AO28" s="174">
        <f t="shared" si="17"/>
        <v>0</v>
      </c>
      <c r="AP28" s="174">
        <f t="shared" si="18"/>
        <v>3</v>
      </c>
      <c r="AQ28" s="175">
        <f t="shared" si="19"/>
        <v>3</v>
      </c>
      <c r="AR28" s="176" t="str">
        <f t="shared" si="20"/>
        <v>5A</v>
      </c>
      <c r="AS28" s="182"/>
      <c r="AT28" s="177" t="str">
        <f>_xlfn.XLOOKUP(C28,全武将名字及头像!$B$3:$B$257,全武将名字及头像!$P$3:$P$257)</f>
        <v>0B</v>
      </c>
      <c r="AU28" s="178"/>
      <c r="AV28" s="177">
        <f>_xlfn.XLOOKUP(C28,全武将名字及头像!$B$3:$B$257,全武将名字及头像!$Q$3:$Q$257)</f>
        <v>0</v>
      </c>
      <c r="DD28" s="121" t="str">
        <f>LOOKUP(C28,全武将名字及头像!$B$3:$B$257,全武将名字及头像!$B$3:$B$257)</f>
        <v>陈到</v>
      </c>
      <c r="DE28" s="121">
        <f t="shared" si="52"/>
        <v>1</v>
      </c>
    </row>
    <row r="29" spans="1:109">
      <c r="A29" s="192" t="str">
        <f t="shared" si="0"/>
        <v>19</v>
      </c>
      <c r="B29" s="75">
        <v>25</v>
      </c>
      <c r="C29" s="75" t="s">
        <v>117</v>
      </c>
      <c r="D29" s="131" t="str">
        <f t="shared" si="1"/>
        <v>2054</v>
      </c>
      <c r="E29" s="131">
        <f t="shared" si="45"/>
        <v>8276</v>
      </c>
      <c r="F29" s="131" t="str">
        <f t="shared" si="2"/>
        <v>928D</v>
      </c>
      <c r="G29" s="131">
        <f t="shared" si="46"/>
        <v>37517</v>
      </c>
      <c r="H29" s="131" t="str">
        <f t="shared" si="3"/>
        <v>2281</v>
      </c>
      <c r="I29" s="131">
        <f t="shared" si="47"/>
        <v>8833</v>
      </c>
      <c r="J29" s="132">
        <v>5</v>
      </c>
      <c r="K29" s="164" t="str">
        <f t="shared" si="4"/>
        <v>8D</v>
      </c>
      <c r="L29" s="132">
        <f t="shared" si="48"/>
        <v>141</v>
      </c>
      <c r="M29" s="164" t="str">
        <f t="shared" si="5"/>
        <v>92</v>
      </c>
      <c r="N29" s="132">
        <f t="shared" si="6"/>
        <v>146.55078125</v>
      </c>
      <c r="O29" s="182"/>
      <c r="P29" s="166">
        <f>_xlfn.XLOOKUP(C29,全武将名字及头像!$B$3:$B$257,全武将名字及头像!$H$3:$H$257)</f>
        <v>89</v>
      </c>
      <c r="Q29" s="166">
        <f>_xlfn.XLOOKUP(C29,全武将名字及头像!$B$3:$B$257,全武将名字及头像!$I$3:$I$257)</f>
        <v>50</v>
      </c>
      <c r="R29" s="166">
        <f>_xlfn.XLOOKUP(C29,全武将名字及头像!$B$3:$B$257,全武将名字及头像!$J$3:$J$257)</f>
        <v>54</v>
      </c>
      <c r="S29" s="166" t="str">
        <f>_xlfn.XLOOKUP(C29,全武将名字及头像!$B$3:$B$257,全武将名字及头像!$K$3:$K$257)</f>
        <v>FF</v>
      </c>
      <c r="T29" s="132" t="s">
        <v>93</v>
      </c>
      <c r="U29" s="167" t="str">
        <f>_xlfn.XLOOKUP(C29,武将属性排列!$C$1:$C$255,武将属性排列!$D$1:$D$255)</f>
        <v>在野</v>
      </c>
      <c r="V29" s="168">
        <f>_xlfn.XLOOKUP(C29,武将属性排列!$C$1:$C$255,武将属性排列!$E$1:$E$255)</f>
        <v>62</v>
      </c>
      <c r="W29" s="168">
        <f>_xlfn.XLOOKUP(C29,武将属性排列!$C$1:$C$255,武将属性排列!$F$1:$F$255)</f>
        <v>91</v>
      </c>
      <c r="X29" s="168">
        <f>_xlfn.XLOOKUP(C29,武将属性排列!$C$1:$C$255,武将属性排列!$G$1:$G$255)</f>
        <v>50</v>
      </c>
      <c r="Y29" s="168">
        <f>_xlfn.XLOOKUP(C29,武将属性排列!$C$1:$C$255,武将属性排列!$I$1:$I$255)</f>
        <v>88</v>
      </c>
      <c r="Z29" s="169">
        <f>_xlfn.XLOOKUP(C29,武将属性排列!$C$1:$C$255,武将属性排列!$K$1:$K$255)</f>
        <v>0</v>
      </c>
      <c r="AA29" s="169">
        <v>500</v>
      </c>
      <c r="AB29" s="168">
        <f>_xlfn.XLOOKUP(C29,武将属性排列!$C$1:$C$255,武将属性排列!$O$1:$O$255)</f>
        <v>83</v>
      </c>
      <c r="AC29" s="170">
        <f t="shared" si="49"/>
        <v>265244</v>
      </c>
      <c r="AD29" s="170" t="str">
        <f t="shared" si="7"/>
        <v>40C1C</v>
      </c>
      <c r="AE29" s="182"/>
      <c r="AF29" s="171">
        <f t="shared" si="78"/>
        <v>40</v>
      </c>
      <c r="AG29" s="172" t="str">
        <f t="shared" si="9"/>
        <v>3E</v>
      </c>
      <c r="AH29" s="172" t="str">
        <f t="shared" si="10"/>
        <v>5B</v>
      </c>
      <c r="AI29" s="172" t="str">
        <f t="shared" si="11"/>
        <v>32</v>
      </c>
      <c r="AJ29" s="164">
        <f t="shared" si="12"/>
        <v>30</v>
      </c>
      <c r="AK29" s="172" t="str">
        <f t="shared" si="13"/>
        <v>58</v>
      </c>
      <c r="AL29" s="183" t="str">
        <f t="shared" si="14"/>
        <v>平军</v>
      </c>
      <c r="AM29" s="184" t="str">
        <f t="shared" si="15"/>
        <v>0</v>
      </c>
      <c r="AN29" s="172" t="str">
        <f t="shared" si="16"/>
        <v>5</v>
      </c>
      <c r="AO29" s="174">
        <f t="shared" si="17"/>
        <v>0</v>
      </c>
      <c r="AP29" s="174">
        <f t="shared" si="18"/>
        <v>4</v>
      </c>
      <c r="AQ29" s="175">
        <f t="shared" si="19"/>
        <v>2</v>
      </c>
      <c r="AR29" s="176" t="str">
        <f t="shared" si="20"/>
        <v>53</v>
      </c>
      <c r="AS29" s="182"/>
      <c r="AT29" s="177" t="str">
        <f>_xlfn.XLOOKUP(C29,全武将名字及头像!$B$3:$B$257,全武将名字及头像!$P$3:$P$257)</f>
        <v>0B</v>
      </c>
      <c r="AU29" s="178"/>
      <c r="AV29" s="177">
        <f>_xlfn.XLOOKUP(C29,全武将名字及头像!$B$3:$B$257,全武将名字及头像!$Q$3:$Q$257)</f>
        <v>14</v>
      </c>
      <c r="DD29" s="121" t="str">
        <f>LOOKUP(C29,全武将名字及头像!$B$3:$B$257,全武将名字及头像!$B$3:$B$257)</f>
        <v>陈登</v>
      </c>
      <c r="DE29" s="121">
        <f t="shared" si="52"/>
        <v>1</v>
      </c>
    </row>
    <row r="30" spans="1:109">
      <c r="A30" s="192" t="str">
        <f t="shared" si="0"/>
        <v>1A</v>
      </c>
      <c r="B30" s="75">
        <v>26</v>
      </c>
      <c r="C30" s="75" t="s">
        <v>118</v>
      </c>
      <c r="D30" s="131" t="str">
        <f t="shared" si="1"/>
        <v>2056</v>
      </c>
      <c r="E30" s="131">
        <f t="shared" si="45"/>
        <v>8278</v>
      </c>
      <c r="F30" s="131" t="str">
        <f t="shared" si="2"/>
        <v>9292</v>
      </c>
      <c r="G30" s="131">
        <f t="shared" si="46"/>
        <v>37522</v>
      </c>
      <c r="H30" s="131" t="str">
        <f t="shared" si="3"/>
        <v>2286</v>
      </c>
      <c r="I30" s="131">
        <f t="shared" si="47"/>
        <v>8838</v>
      </c>
      <c r="J30" s="132">
        <v>5</v>
      </c>
      <c r="K30" s="164" t="str">
        <f t="shared" si="4"/>
        <v>92</v>
      </c>
      <c r="L30" s="132">
        <f t="shared" si="48"/>
        <v>146</v>
      </c>
      <c r="M30" s="164" t="str">
        <f t="shared" si="5"/>
        <v>92</v>
      </c>
      <c r="N30" s="132">
        <f t="shared" si="6"/>
        <v>146.5703125</v>
      </c>
      <c r="O30" s="182"/>
      <c r="P30" s="166">
        <f>_xlfn.XLOOKUP(C30,全武将名字及头像!$B$3:$B$257,全武将名字及头像!$H$3:$H$257)</f>
        <v>89</v>
      </c>
      <c r="Q30" s="166">
        <f>_xlfn.XLOOKUP(C30,全武将名字及头像!$B$3:$B$257,全武将名字及头像!$I$3:$I$257)</f>
        <v>50</v>
      </c>
      <c r="R30" s="166">
        <f>_xlfn.XLOOKUP(C30,全武将名字及头像!$B$3:$B$257,全武将名字及头像!$J$3:$J$257)</f>
        <v>56</v>
      </c>
      <c r="S30" s="166" t="str">
        <f>_xlfn.XLOOKUP(C30,全武将名字及头像!$B$3:$B$257,全武将名字及头像!$K$3:$K$257)</f>
        <v>FF</v>
      </c>
      <c r="T30" s="132" t="s">
        <v>93</v>
      </c>
      <c r="U30" s="167" t="str">
        <f>_xlfn.XLOOKUP(C30,武将属性排列!$C$1:$C$255,武将属性排列!$D$1:$D$255)</f>
        <v>在野</v>
      </c>
      <c r="V30" s="168">
        <f>_xlfn.XLOOKUP(C30,武将属性排列!$C$1:$C$255,武将属性排列!$E$1:$E$255)</f>
        <v>65</v>
      </c>
      <c r="W30" s="168">
        <f>_xlfn.XLOOKUP(C30,武将属性排列!$C$1:$C$255,武将属性排列!$F$1:$F$255)</f>
        <v>92</v>
      </c>
      <c r="X30" s="168">
        <f>_xlfn.XLOOKUP(C30,武将属性排列!$C$1:$C$255,武将属性排列!$G$1:$G$255)</f>
        <v>53</v>
      </c>
      <c r="Y30" s="168">
        <f>_xlfn.XLOOKUP(C30,武将属性排列!$C$1:$C$255,武将属性排列!$I$1:$I$255)</f>
        <v>58</v>
      </c>
      <c r="Z30" s="169">
        <f>_xlfn.XLOOKUP(C30,武将属性排列!$C$1:$C$255,武将属性排列!$K$1:$K$255)</f>
        <v>0</v>
      </c>
      <c r="AA30" s="169">
        <v>500</v>
      </c>
      <c r="AB30" s="168">
        <f>_xlfn.XLOOKUP(C30,武将属性排列!$C$1:$C$255,武将属性排列!$O$1:$O$255)</f>
        <v>91</v>
      </c>
      <c r="AC30" s="170">
        <f t="shared" si="49"/>
        <v>265252</v>
      </c>
      <c r="AD30" s="170" t="str">
        <f t="shared" si="7"/>
        <v>40C24</v>
      </c>
      <c r="AE30" s="182"/>
      <c r="AF30" s="171">
        <f t="shared" si="78"/>
        <v>40</v>
      </c>
      <c r="AG30" s="172" t="str">
        <f t="shared" si="9"/>
        <v>41</v>
      </c>
      <c r="AH30" s="172" t="str">
        <f t="shared" si="10"/>
        <v>5C</v>
      </c>
      <c r="AI30" s="172" t="str">
        <f t="shared" si="11"/>
        <v>35</v>
      </c>
      <c r="AJ30" s="164">
        <f t="shared" si="12"/>
        <v>30</v>
      </c>
      <c r="AK30" s="172" t="str">
        <f t="shared" si="13"/>
        <v>3A</v>
      </c>
      <c r="AL30" s="183" t="str">
        <f t="shared" si="14"/>
        <v>平军</v>
      </c>
      <c r="AM30" s="184" t="str">
        <f t="shared" si="15"/>
        <v>0</v>
      </c>
      <c r="AN30" s="172" t="str">
        <f t="shared" si="16"/>
        <v>5</v>
      </c>
      <c r="AO30" s="174">
        <f t="shared" si="17"/>
        <v>0</v>
      </c>
      <c r="AP30" s="174">
        <f t="shared" si="18"/>
        <v>4</v>
      </c>
      <c r="AQ30" s="175">
        <f t="shared" si="19"/>
        <v>2</v>
      </c>
      <c r="AR30" s="176" t="str">
        <f t="shared" si="20"/>
        <v>5B</v>
      </c>
      <c r="AS30" s="182"/>
      <c r="AT30" s="177" t="str">
        <f>_xlfn.XLOOKUP(C30,全武将名字及头像!$B$3:$B$257,全武将名字及头像!$P$3:$P$257)</f>
        <v>0B</v>
      </c>
      <c r="AU30" s="178"/>
      <c r="AV30" s="177">
        <f>_xlfn.XLOOKUP(C30,全武将名字及头像!$B$3:$B$257,全武将名字及头像!$Q$3:$Q$257)</f>
        <v>28</v>
      </c>
      <c r="DD30" s="121" t="str">
        <f>LOOKUP(C30,全武将名字及头像!$B$3:$B$257,全武将名字及头像!$B$3:$B$257)</f>
        <v>陈宫</v>
      </c>
      <c r="DE30" s="121">
        <f t="shared" si="52"/>
        <v>1</v>
      </c>
    </row>
    <row r="31" spans="1:109">
      <c r="A31" s="192" t="str">
        <f t="shared" si="0"/>
        <v>1B</v>
      </c>
      <c r="B31" s="75">
        <v>27</v>
      </c>
      <c r="C31" s="75" t="s">
        <v>119</v>
      </c>
      <c r="D31" s="131" t="str">
        <f t="shared" si="1"/>
        <v>2058</v>
      </c>
      <c r="E31" s="131">
        <f t="shared" si="45"/>
        <v>8280</v>
      </c>
      <c r="F31" s="131" t="str">
        <f t="shared" si="2"/>
        <v>9297</v>
      </c>
      <c r="G31" s="131">
        <f t="shared" si="46"/>
        <v>37527</v>
      </c>
      <c r="H31" s="131" t="str">
        <f t="shared" si="3"/>
        <v>228B</v>
      </c>
      <c r="I31" s="131">
        <f t="shared" si="47"/>
        <v>8843</v>
      </c>
      <c r="J31" s="132">
        <v>5</v>
      </c>
      <c r="K31" s="164" t="str">
        <f t="shared" si="4"/>
        <v>97</v>
      </c>
      <c r="L31" s="132">
        <f t="shared" si="48"/>
        <v>151</v>
      </c>
      <c r="M31" s="164" t="str">
        <f t="shared" si="5"/>
        <v>92</v>
      </c>
      <c r="N31" s="132">
        <f t="shared" si="6"/>
        <v>146.58984375</v>
      </c>
      <c r="O31" s="182"/>
      <c r="P31" s="166">
        <f>_xlfn.XLOOKUP(C31,全武将名字及头像!$B$3:$B$257,全武将名字及头像!$H$3:$H$257)</f>
        <v>89</v>
      </c>
      <c r="Q31" s="166">
        <f>_xlfn.XLOOKUP(C31,全武将名字及头像!$B$3:$B$257,全武将名字及头像!$I$3:$I$257)</f>
        <v>50</v>
      </c>
      <c r="R31" s="166">
        <f>_xlfn.XLOOKUP(C31,全武将名字及头像!$B$3:$B$257,全武将名字及头像!$J$3:$J$257)</f>
        <v>58</v>
      </c>
      <c r="S31" s="166" t="str">
        <f>_xlfn.XLOOKUP(C31,全武将名字及头像!$B$3:$B$257,全武将名字及头像!$K$3:$K$257)</f>
        <v>FF</v>
      </c>
      <c r="T31" s="132" t="s">
        <v>93</v>
      </c>
      <c r="U31" s="167" t="str">
        <f>_xlfn.XLOOKUP(C31,武将属性排列!$C$1:$C$255,武将属性排列!$D$1:$D$255)</f>
        <v>在野</v>
      </c>
      <c r="V31" s="168">
        <f>_xlfn.XLOOKUP(C31,武将属性排列!$C$1:$C$255,武将属性排列!$E$1:$E$255)</f>
        <v>35</v>
      </c>
      <c r="W31" s="168">
        <f>_xlfn.XLOOKUP(C31,武将属性排列!$C$1:$C$255,武将属性排列!$F$1:$F$255)</f>
        <v>86</v>
      </c>
      <c r="X31" s="168">
        <f>_xlfn.XLOOKUP(C31,武将属性排列!$C$1:$C$255,武将属性排列!$G$1:$G$255)</f>
        <v>39</v>
      </c>
      <c r="Y31" s="168">
        <f>_xlfn.XLOOKUP(C31,武将属性排列!$C$1:$C$255,武将属性排列!$I$1:$I$255)</f>
        <v>89</v>
      </c>
      <c r="Z31" s="169">
        <f>_xlfn.XLOOKUP(C31,武将属性排列!$C$1:$C$255,武将属性排列!$K$1:$K$255)</f>
        <v>0</v>
      </c>
      <c r="AA31" s="169">
        <v>500</v>
      </c>
      <c r="AB31" s="168">
        <f>_xlfn.XLOOKUP(C31,武将属性排列!$C$1:$C$255,武将属性排列!$O$1:$O$255)</f>
        <v>85</v>
      </c>
      <c r="AC31" s="170">
        <f t="shared" si="49"/>
        <v>265260</v>
      </c>
      <c r="AD31" s="170" t="str">
        <f t="shared" si="7"/>
        <v>40C2C</v>
      </c>
      <c r="AE31" s="182"/>
      <c r="AF31" s="171">
        <f t="shared" si="78"/>
        <v>40</v>
      </c>
      <c r="AG31" s="172" t="str">
        <f t="shared" si="9"/>
        <v>23</v>
      </c>
      <c r="AH31" s="172" t="str">
        <f t="shared" si="10"/>
        <v>56</v>
      </c>
      <c r="AI31" s="172" t="str">
        <f t="shared" si="11"/>
        <v>27</v>
      </c>
      <c r="AJ31" s="164">
        <f t="shared" si="12"/>
        <v>40</v>
      </c>
      <c r="AK31" s="172" t="str">
        <f t="shared" si="13"/>
        <v>59</v>
      </c>
      <c r="AL31" s="183" t="str">
        <f t="shared" si="14"/>
        <v>平军</v>
      </c>
      <c r="AM31" s="184" t="str">
        <f t="shared" si="15"/>
        <v>0</v>
      </c>
      <c r="AN31" s="172" t="str">
        <f t="shared" si="16"/>
        <v>5</v>
      </c>
      <c r="AO31" s="174">
        <f t="shared" si="17"/>
        <v>0</v>
      </c>
      <c r="AP31" s="174">
        <f t="shared" si="18"/>
        <v>4</v>
      </c>
      <c r="AQ31" s="175">
        <f t="shared" si="19"/>
        <v>1</v>
      </c>
      <c r="AR31" s="176" t="str">
        <f t="shared" si="20"/>
        <v>55</v>
      </c>
      <c r="AS31" s="182"/>
      <c r="AT31" s="177" t="str">
        <f>_xlfn.XLOOKUP(C31,全武将名字及头像!$B$3:$B$257,全武将名字及头像!$P$3:$P$257)</f>
        <v>0D</v>
      </c>
      <c r="AU31" s="178"/>
      <c r="AV31" s="177">
        <f>_xlfn.XLOOKUP(C31,全武将名字及头像!$B$3:$B$257,全武将名字及头像!$Q$3:$Q$257)</f>
        <v>0</v>
      </c>
      <c r="DD31" s="121" t="str">
        <f>LOOKUP(C31,全武将名字及头像!$B$3:$B$257,全武将名字及头像!$B$3:$B$257)</f>
        <v>陈珪</v>
      </c>
      <c r="DE31" s="121">
        <f t="shared" si="52"/>
        <v>1</v>
      </c>
    </row>
    <row r="32" spans="1:109">
      <c r="A32" s="192" t="str">
        <f t="shared" si="0"/>
        <v>1C</v>
      </c>
      <c r="B32" s="75">
        <v>28</v>
      </c>
      <c r="C32" s="75" t="s">
        <v>121</v>
      </c>
      <c r="D32" s="131" t="str">
        <f t="shared" si="1"/>
        <v>205A</v>
      </c>
      <c r="E32" s="131">
        <f t="shared" si="45"/>
        <v>8282</v>
      </c>
      <c r="F32" s="131" t="str">
        <f t="shared" si="2"/>
        <v>929C</v>
      </c>
      <c r="G32" s="131">
        <f t="shared" si="46"/>
        <v>37532</v>
      </c>
      <c r="H32" s="131" t="str">
        <f t="shared" si="3"/>
        <v>2290</v>
      </c>
      <c r="I32" s="131">
        <f t="shared" si="47"/>
        <v>8848</v>
      </c>
      <c r="J32" s="132">
        <v>5</v>
      </c>
      <c r="K32" s="164" t="str">
        <f t="shared" si="4"/>
        <v>9C</v>
      </c>
      <c r="L32" s="132">
        <f t="shared" si="48"/>
        <v>156</v>
      </c>
      <c r="M32" s="164" t="str">
        <f t="shared" si="5"/>
        <v>92</v>
      </c>
      <c r="N32" s="132">
        <f t="shared" si="6"/>
        <v>146.609375</v>
      </c>
      <c r="O32" s="182"/>
      <c r="P32" s="166">
        <f>_xlfn.XLOOKUP(C32,全武将名字及头像!$B$3:$B$257,全武将名字及头像!$H$3:$H$257)</f>
        <v>89</v>
      </c>
      <c r="Q32" s="166">
        <f>_xlfn.XLOOKUP(C32,全武将名字及头像!$B$3:$B$257,全武将名字及头像!$I$3:$I$257)</f>
        <v>50</v>
      </c>
      <c r="R32" s="166" t="str">
        <f>_xlfn.XLOOKUP(C32,全武将名字及头像!$B$3:$B$257,全武将名字及头像!$J$3:$J$257)</f>
        <v>5A</v>
      </c>
      <c r="S32" s="166" t="str">
        <f>_xlfn.XLOOKUP(C32,全武将名字及头像!$B$3:$B$257,全武将名字及头像!$K$3:$K$257)</f>
        <v>FF</v>
      </c>
      <c r="T32" s="132" t="s">
        <v>93</v>
      </c>
      <c r="U32" s="167" t="str">
        <f>_xlfn.XLOOKUP(C32,武将属性排列!$C$1:$C$255,武将属性排列!$D$1:$D$255)</f>
        <v>在野</v>
      </c>
      <c r="V32" s="168">
        <f>_xlfn.XLOOKUP(C32,武将属性排列!$C$1:$C$255,武将属性排列!$E$1:$E$255)</f>
        <v>91</v>
      </c>
      <c r="W32" s="168">
        <f>_xlfn.XLOOKUP(C32,武将属性排列!$C$1:$C$255,武将属性排列!$F$1:$F$255)</f>
        <v>40</v>
      </c>
      <c r="X32" s="168">
        <f>_xlfn.XLOOKUP(C32,武将属性排列!$C$1:$C$255,武将属性排列!$G$1:$G$255)</f>
        <v>71</v>
      </c>
      <c r="Y32" s="168">
        <f>_xlfn.XLOOKUP(C32,武将属性排列!$C$1:$C$255,武将属性排列!$I$1:$I$255)</f>
        <v>67</v>
      </c>
      <c r="Z32" s="169">
        <f>_xlfn.XLOOKUP(C32,武将属性排列!$C$1:$C$255,武将属性排列!$K$1:$K$255)</f>
        <v>1</v>
      </c>
      <c r="AA32" s="169">
        <v>500</v>
      </c>
      <c r="AB32" s="168">
        <f>_xlfn.XLOOKUP(C32,武将属性排列!$C$1:$C$255,武将属性排列!$O$1:$O$255)</f>
        <v>28</v>
      </c>
      <c r="AC32" s="170">
        <f t="shared" si="49"/>
        <v>265268</v>
      </c>
      <c r="AD32" s="170" t="str">
        <f t="shared" si="7"/>
        <v>40C34</v>
      </c>
      <c r="AE32" s="182"/>
      <c r="AF32" s="171">
        <f t="shared" si="78"/>
        <v>40</v>
      </c>
      <c r="AG32" s="172" t="str">
        <f t="shared" si="9"/>
        <v>5B</v>
      </c>
      <c r="AH32" s="172" t="str">
        <f t="shared" si="10"/>
        <v>28</v>
      </c>
      <c r="AI32" s="172" t="str">
        <f t="shared" si="11"/>
        <v>47</v>
      </c>
      <c r="AJ32" s="164">
        <f t="shared" si="12"/>
        <v>20</v>
      </c>
      <c r="AK32" s="172" t="str">
        <f t="shared" si="13"/>
        <v>43</v>
      </c>
      <c r="AL32" s="183" t="str">
        <f t="shared" si="14"/>
        <v>水军</v>
      </c>
      <c r="AM32" s="184">
        <f t="shared" si="15"/>
        <v>1</v>
      </c>
      <c r="AN32" s="172" t="str">
        <f t="shared" si="16"/>
        <v>5</v>
      </c>
      <c r="AO32" s="174">
        <f t="shared" si="17"/>
        <v>0</v>
      </c>
      <c r="AP32" s="174">
        <f t="shared" si="18"/>
        <v>4</v>
      </c>
      <c r="AQ32" s="175">
        <f t="shared" si="19"/>
        <v>3</v>
      </c>
      <c r="AR32" s="176" t="str">
        <f t="shared" si="20"/>
        <v>1C</v>
      </c>
      <c r="AS32" s="182"/>
      <c r="AT32" s="177" t="str">
        <f>_xlfn.XLOOKUP(C32,全武将名字及头像!$B$3:$B$257,全武将名字及头像!$P$3:$P$257)</f>
        <v>0D</v>
      </c>
      <c r="AU32" s="178"/>
      <c r="AV32" s="177">
        <f>_xlfn.XLOOKUP(C32,全武将名字及头像!$B$3:$B$257,全武将名字及头像!$Q$3:$Q$257)</f>
        <v>14</v>
      </c>
      <c r="DD32" s="121" t="str">
        <f>LOOKUP(C32,全武将名字及头像!$B$3:$B$257,全武将名字及头像!$B$3:$B$257)</f>
        <v>陈兰</v>
      </c>
      <c r="DE32" s="121">
        <f t="shared" si="52"/>
        <v>1</v>
      </c>
    </row>
    <row r="33" spans="1:109">
      <c r="A33" s="192" t="str">
        <f t="shared" si="0"/>
        <v>1D</v>
      </c>
      <c r="B33" s="75">
        <v>29</v>
      </c>
      <c r="C33" s="75" t="s">
        <v>122</v>
      </c>
      <c r="D33" s="131" t="str">
        <f t="shared" si="1"/>
        <v>205C</v>
      </c>
      <c r="E33" s="131">
        <f t="shared" si="45"/>
        <v>8284</v>
      </c>
      <c r="F33" s="131" t="str">
        <f t="shared" si="2"/>
        <v>92A1</v>
      </c>
      <c r="G33" s="131">
        <f t="shared" si="46"/>
        <v>37537</v>
      </c>
      <c r="H33" s="131" t="str">
        <f t="shared" si="3"/>
        <v>2295</v>
      </c>
      <c r="I33" s="131">
        <f t="shared" si="47"/>
        <v>8853</v>
      </c>
      <c r="J33" s="132">
        <v>5</v>
      </c>
      <c r="K33" s="164" t="str">
        <f t="shared" si="4"/>
        <v>A1</v>
      </c>
      <c r="L33" s="132">
        <f t="shared" si="48"/>
        <v>161</v>
      </c>
      <c r="M33" s="164" t="str">
        <f t="shared" si="5"/>
        <v>92</v>
      </c>
      <c r="N33" s="132">
        <f t="shared" si="6"/>
        <v>146.62890625</v>
      </c>
      <c r="O33" s="182"/>
      <c r="P33" s="166">
        <f>_xlfn.XLOOKUP(C33,全武将名字及头像!$B$3:$B$257,全武将名字及头像!$H$3:$H$257)</f>
        <v>89</v>
      </c>
      <c r="Q33" s="166">
        <f>_xlfn.XLOOKUP(C33,全武将名字及头像!$B$3:$B$257,全武将名字及头像!$I$3:$I$257)</f>
        <v>50</v>
      </c>
      <c r="R33" s="166" t="str">
        <f>_xlfn.XLOOKUP(C33,全武将名字及头像!$B$3:$B$257,全武将名字及头像!$J$3:$J$257)</f>
        <v>5C</v>
      </c>
      <c r="S33" s="166" t="str">
        <f>_xlfn.XLOOKUP(C33,全武将名字及头像!$B$3:$B$257,全武将名字及头像!$K$3:$K$257)</f>
        <v>FF</v>
      </c>
      <c r="T33" s="132" t="s">
        <v>93</v>
      </c>
      <c r="U33" s="167" t="str">
        <f>_xlfn.XLOOKUP(C33,武将属性排列!$C$1:$C$255,武将属性排列!$D$1:$D$255)</f>
        <v>在野</v>
      </c>
      <c r="V33" s="168">
        <f>_xlfn.XLOOKUP(C33,武将属性排列!$C$1:$C$255,武将属性排列!$E$1:$E$255)</f>
        <v>62</v>
      </c>
      <c r="W33" s="168">
        <f>_xlfn.XLOOKUP(C33,武将属性排列!$C$1:$C$255,武将属性排列!$F$1:$F$255)</f>
        <v>81</v>
      </c>
      <c r="X33" s="168">
        <f>_xlfn.XLOOKUP(C33,武将属性排列!$C$1:$C$255,武将属性排列!$G$1:$G$255)</f>
        <v>44</v>
      </c>
      <c r="Y33" s="168">
        <f>_xlfn.XLOOKUP(C33,武将属性排列!$C$1:$C$255,武将属性排列!$I$1:$I$255)</f>
        <v>60</v>
      </c>
      <c r="Z33" s="169">
        <f>_xlfn.XLOOKUP(C33,武将属性排列!$C$1:$C$255,武将属性排列!$K$1:$K$255)</f>
        <v>0</v>
      </c>
      <c r="AA33" s="169">
        <v>500</v>
      </c>
      <c r="AB33" s="168">
        <f>_xlfn.XLOOKUP(C33,武将属性排列!$C$1:$C$255,武将属性排列!$O$1:$O$255)</f>
        <v>61</v>
      </c>
      <c r="AC33" s="170">
        <f t="shared" si="49"/>
        <v>265276</v>
      </c>
      <c r="AD33" s="170" t="str">
        <f t="shared" si="7"/>
        <v>40C3C</v>
      </c>
      <c r="AE33" s="182"/>
      <c r="AF33" s="171">
        <f t="shared" si="78"/>
        <v>40</v>
      </c>
      <c r="AG33" s="172" t="str">
        <f t="shared" si="9"/>
        <v>3E</v>
      </c>
      <c r="AH33" s="172" t="str">
        <f t="shared" si="10"/>
        <v>51</v>
      </c>
      <c r="AI33" s="172" t="str">
        <f t="shared" si="11"/>
        <v>2C</v>
      </c>
      <c r="AJ33" s="164">
        <f t="shared" si="12"/>
        <v>40</v>
      </c>
      <c r="AK33" s="172" t="str">
        <f t="shared" si="13"/>
        <v>3C</v>
      </c>
      <c r="AL33" s="183" t="str">
        <f t="shared" si="14"/>
        <v>平军</v>
      </c>
      <c r="AM33" s="184" t="str">
        <f t="shared" si="15"/>
        <v>0</v>
      </c>
      <c r="AN33" s="172" t="str">
        <f t="shared" si="16"/>
        <v>5</v>
      </c>
      <c r="AO33" s="174">
        <f t="shared" si="17"/>
        <v>0</v>
      </c>
      <c r="AP33" s="174">
        <f t="shared" si="18"/>
        <v>3</v>
      </c>
      <c r="AQ33" s="175">
        <f t="shared" si="19"/>
        <v>1</v>
      </c>
      <c r="AR33" s="176" t="str">
        <f t="shared" si="20"/>
        <v>3D</v>
      </c>
      <c r="AS33" s="182"/>
      <c r="AT33" s="177" t="str">
        <f>_xlfn.XLOOKUP(C33,全武将名字及头像!$B$3:$B$257,全武将名字及头像!$P$3:$P$257)</f>
        <v>0D</v>
      </c>
      <c r="AU33" s="178"/>
      <c r="AV33" s="177">
        <f>_xlfn.XLOOKUP(C33,全武将名字及头像!$B$3:$B$257,全武将名字及头像!$Q$3:$Q$257)</f>
        <v>28</v>
      </c>
      <c r="DD33" s="121" t="str">
        <f>LOOKUP(C33,全武将名字及头像!$B$3:$B$257,全武将名字及头像!$B$3:$B$257)</f>
        <v>陈琳</v>
      </c>
      <c r="DE33" s="121">
        <f t="shared" si="52"/>
        <v>1</v>
      </c>
    </row>
    <row r="34" spans="1:109">
      <c r="A34" s="192" t="str">
        <f t="shared" si="0"/>
        <v>1E</v>
      </c>
      <c r="B34" s="75">
        <v>30</v>
      </c>
      <c r="C34" s="75" t="s">
        <v>123</v>
      </c>
      <c r="D34" s="131" t="str">
        <f t="shared" si="1"/>
        <v>205E</v>
      </c>
      <c r="E34" s="131">
        <f t="shared" si="45"/>
        <v>8286</v>
      </c>
      <c r="F34" s="131" t="str">
        <f t="shared" si="2"/>
        <v>92A6</v>
      </c>
      <c r="G34" s="131">
        <f t="shared" si="46"/>
        <v>37542</v>
      </c>
      <c r="H34" s="131" t="str">
        <f t="shared" si="3"/>
        <v>229A</v>
      </c>
      <c r="I34" s="131">
        <f t="shared" si="47"/>
        <v>8858</v>
      </c>
      <c r="J34" s="132">
        <v>5</v>
      </c>
      <c r="K34" s="164" t="str">
        <f t="shared" si="4"/>
        <v>A6</v>
      </c>
      <c r="L34" s="132">
        <f t="shared" si="48"/>
        <v>166</v>
      </c>
      <c r="M34" s="164" t="str">
        <f t="shared" si="5"/>
        <v>92</v>
      </c>
      <c r="N34" s="132">
        <f t="shared" si="6"/>
        <v>146.6484375</v>
      </c>
      <c r="O34" s="182"/>
      <c r="P34" s="166">
        <f>_xlfn.XLOOKUP(C34,全武将名字及头像!$B$3:$B$257,全武将名字及头像!$H$3:$H$257)</f>
        <v>89</v>
      </c>
      <c r="Q34" s="166">
        <f>_xlfn.XLOOKUP(C34,全武将名字及头像!$B$3:$B$257,全武将名字及头像!$I$3:$I$257)</f>
        <v>50</v>
      </c>
      <c r="R34" s="166" t="str">
        <f>_xlfn.XLOOKUP(C34,全武将名字及头像!$B$3:$B$257,全武将名字及头像!$J$3:$J$257)</f>
        <v>5E</v>
      </c>
      <c r="S34" s="166" t="str">
        <f>_xlfn.XLOOKUP(C34,全武将名字及头像!$B$3:$B$257,全武将名字及头像!$K$3:$K$257)</f>
        <v>FF</v>
      </c>
      <c r="T34" s="132" t="s">
        <v>93</v>
      </c>
      <c r="U34" s="167" t="str">
        <f>_xlfn.XLOOKUP(C34,武将属性排列!$C$1:$C$255,武将属性排列!$D$1:$D$255)</f>
        <v>在野</v>
      </c>
      <c r="V34" s="168">
        <f>_xlfn.XLOOKUP(C34,武将属性排列!$C$1:$C$255,武将属性排列!$E$1:$E$255)</f>
        <v>57</v>
      </c>
      <c r="W34" s="168">
        <f>_xlfn.XLOOKUP(C34,武将属性排列!$C$1:$C$255,武将属性排列!$F$1:$F$255)</f>
        <v>88</v>
      </c>
      <c r="X34" s="168">
        <f>_xlfn.XLOOKUP(C34,武将属性排列!$C$1:$C$255,武将属性排列!$G$1:$G$255)</f>
        <v>50</v>
      </c>
      <c r="Y34" s="168">
        <f>_xlfn.XLOOKUP(C34,武将属性排列!$C$1:$C$255,武将属性排列!$I$1:$I$255)</f>
        <v>81</v>
      </c>
      <c r="Z34" s="169">
        <f>_xlfn.XLOOKUP(C34,武将属性排列!$C$1:$C$255,武将属性排列!$K$1:$K$255)</f>
        <v>0</v>
      </c>
      <c r="AA34" s="169">
        <v>500</v>
      </c>
      <c r="AB34" s="168">
        <f>_xlfn.XLOOKUP(C34,武将属性排列!$C$1:$C$255,武将属性排列!$O$1:$O$255)</f>
        <v>92</v>
      </c>
      <c r="AC34" s="170">
        <f t="shared" si="49"/>
        <v>265284</v>
      </c>
      <c r="AD34" s="170" t="str">
        <f t="shared" si="7"/>
        <v>40C44</v>
      </c>
      <c r="AE34" s="182"/>
      <c r="AF34" s="171">
        <f t="shared" si="78"/>
        <v>40</v>
      </c>
      <c r="AG34" s="172" t="str">
        <f t="shared" si="9"/>
        <v>39</v>
      </c>
      <c r="AH34" s="172" t="str">
        <f t="shared" si="10"/>
        <v>58</v>
      </c>
      <c r="AI34" s="172" t="str">
        <f t="shared" si="11"/>
        <v>32</v>
      </c>
      <c r="AJ34" s="164">
        <f t="shared" si="12"/>
        <v>30</v>
      </c>
      <c r="AK34" s="172" t="str">
        <f t="shared" si="13"/>
        <v>51</v>
      </c>
      <c r="AL34" s="183" t="str">
        <f t="shared" si="14"/>
        <v>平军</v>
      </c>
      <c r="AM34" s="184" t="str">
        <f t="shared" si="15"/>
        <v>0</v>
      </c>
      <c r="AN34" s="172" t="str">
        <f t="shared" si="16"/>
        <v>5</v>
      </c>
      <c r="AO34" s="174">
        <f t="shared" si="17"/>
        <v>0</v>
      </c>
      <c r="AP34" s="174">
        <f t="shared" si="18"/>
        <v>4</v>
      </c>
      <c r="AQ34" s="175">
        <f t="shared" si="19"/>
        <v>2</v>
      </c>
      <c r="AR34" s="176" t="str">
        <f t="shared" si="20"/>
        <v>5C</v>
      </c>
      <c r="AS34" s="182"/>
      <c r="AT34" s="177">
        <f>_xlfn.XLOOKUP(C34,全武将名字及头像!$B$3:$B$257,全武将名字及头像!$P$3:$P$257)</f>
        <v>10</v>
      </c>
      <c r="AU34" s="178"/>
      <c r="AV34" s="177">
        <f>_xlfn.XLOOKUP(C34,全武将名字及头像!$B$3:$B$257,全武将名字及头像!$Q$3:$Q$257)</f>
        <v>0</v>
      </c>
      <c r="DD34" s="121" t="str">
        <f>LOOKUP(C34,全武将名字及头像!$B$3:$B$257,全武将名字及头像!$B$3:$B$257)</f>
        <v>陈群</v>
      </c>
      <c r="DE34" s="121">
        <f t="shared" si="52"/>
        <v>1</v>
      </c>
    </row>
    <row r="35" spans="1:109">
      <c r="A35" s="192" t="str">
        <f t="shared" si="0"/>
        <v>1F</v>
      </c>
      <c r="B35" s="75">
        <v>31</v>
      </c>
      <c r="C35" s="75" t="s">
        <v>125</v>
      </c>
      <c r="D35" s="131" t="str">
        <f t="shared" si="1"/>
        <v>2060</v>
      </c>
      <c r="E35" s="131">
        <f t="shared" si="45"/>
        <v>8288</v>
      </c>
      <c r="F35" s="131" t="str">
        <f t="shared" si="2"/>
        <v>92AB</v>
      </c>
      <c r="G35" s="131">
        <f t="shared" si="46"/>
        <v>37547</v>
      </c>
      <c r="H35" s="131" t="str">
        <f t="shared" si="3"/>
        <v>229F</v>
      </c>
      <c r="I35" s="131">
        <f t="shared" si="47"/>
        <v>8863</v>
      </c>
      <c r="J35" s="132">
        <v>5</v>
      </c>
      <c r="K35" s="164" t="str">
        <f t="shared" si="4"/>
        <v>AB</v>
      </c>
      <c r="L35" s="132">
        <f t="shared" si="48"/>
        <v>171</v>
      </c>
      <c r="M35" s="164" t="str">
        <f t="shared" si="5"/>
        <v>92</v>
      </c>
      <c r="N35" s="132">
        <f t="shared" si="6"/>
        <v>146.66796875</v>
      </c>
      <c r="O35" s="182"/>
      <c r="P35" s="166">
        <f>_xlfn.XLOOKUP(C35,全武将名字及头像!$B$3:$B$257,全武将名字及头像!$H$3:$H$257)</f>
        <v>89</v>
      </c>
      <c r="Q35" s="166">
        <f>_xlfn.XLOOKUP(C35,全武将名字及头像!$B$3:$B$257,全武将名字及头像!$I$3:$I$257)</f>
        <v>50</v>
      </c>
      <c r="R35" s="166">
        <f>_xlfn.XLOOKUP(C35,全武将名字及头像!$B$3:$B$257,全武将名字及头像!$J$3:$J$257)</f>
        <v>70</v>
      </c>
      <c r="S35" s="166" t="str">
        <f>_xlfn.XLOOKUP(C35,全武将名字及头像!$B$3:$B$257,全武将名字及头像!$K$3:$K$257)</f>
        <v>FF</v>
      </c>
      <c r="T35" s="132" t="s">
        <v>93</v>
      </c>
      <c r="U35" s="167" t="str">
        <f>_xlfn.XLOOKUP(C35,武将属性排列!$C$1:$C$255,武将属性排列!$D$1:$D$255)</f>
        <v>在野</v>
      </c>
      <c r="V35" s="168">
        <f>_xlfn.XLOOKUP(C35,武将属性排列!$C$1:$C$255,武将属性排列!$E$1:$E$255)</f>
        <v>90</v>
      </c>
      <c r="W35" s="168">
        <f>_xlfn.XLOOKUP(C35,武将属性排列!$C$1:$C$255,武将属性排列!$F$1:$F$255)</f>
        <v>43</v>
      </c>
      <c r="X35" s="168">
        <f>_xlfn.XLOOKUP(C35,武将属性排列!$C$1:$C$255,武将属性排列!$G$1:$G$255)</f>
        <v>87</v>
      </c>
      <c r="Y35" s="168">
        <f>_xlfn.XLOOKUP(C35,武将属性排列!$C$1:$C$255,武将属性排列!$I$1:$I$255)</f>
        <v>98</v>
      </c>
      <c r="Z35" s="169">
        <f>_xlfn.XLOOKUP(C35,武将属性排列!$C$1:$C$255,武将属性排列!$K$1:$K$255)</f>
        <v>1</v>
      </c>
      <c r="AA35" s="169">
        <v>500</v>
      </c>
      <c r="AB35" s="168">
        <f>_xlfn.XLOOKUP(C35,武将属性排列!$C$1:$C$255,武将属性排列!$O$1:$O$255)</f>
        <v>76</v>
      </c>
      <c r="AC35" s="170">
        <f t="shared" si="49"/>
        <v>265292</v>
      </c>
      <c r="AD35" s="170" t="str">
        <f t="shared" si="7"/>
        <v>40C4C</v>
      </c>
      <c r="AE35" s="182"/>
      <c r="AF35" s="171">
        <f t="shared" si="78"/>
        <v>40</v>
      </c>
      <c r="AG35" s="172" t="str">
        <f t="shared" si="9"/>
        <v>5A</v>
      </c>
      <c r="AH35" s="172" t="str">
        <f t="shared" si="10"/>
        <v>2B</v>
      </c>
      <c r="AI35" s="172" t="str">
        <f t="shared" si="11"/>
        <v>57</v>
      </c>
      <c r="AJ35" s="164">
        <f t="shared" si="12"/>
        <v>20</v>
      </c>
      <c r="AK35" s="172" t="str">
        <f t="shared" si="13"/>
        <v>62</v>
      </c>
      <c r="AL35" s="183" t="str">
        <f t="shared" si="14"/>
        <v>水军</v>
      </c>
      <c r="AM35" s="184">
        <f t="shared" si="15"/>
        <v>1</v>
      </c>
      <c r="AN35" s="172" t="str">
        <f t="shared" si="16"/>
        <v>5</v>
      </c>
      <c r="AO35" s="174">
        <f t="shared" si="17"/>
        <v>0</v>
      </c>
      <c r="AP35" s="174">
        <f t="shared" si="18"/>
        <v>3</v>
      </c>
      <c r="AQ35" s="175">
        <f t="shared" si="19"/>
        <v>3</v>
      </c>
      <c r="AR35" s="176" t="str">
        <f t="shared" si="20"/>
        <v>4C</v>
      </c>
      <c r="AS35" s="182"/>
      <c r="AT35" s="177">
        <f>_xlfn.XLOOKUP(C35,全武将名字及头像!$B$3:$B$257,全武将名字及头像!$P$3:$P$257)</f>
        <v>10</v>
      </c>
      <c r="AU35" s="178"/>
      <c r="AV35" s="177">
        <f>_xlfn.XLOOKUP(C35,全武将名字及头像!$B$3:$B$257,全武将名字及头像!$Q$3:$Q$257)</f>
        <v>14</v>
      </c>
      <c r="DD35" s="121" t="str">
        <f>LOOKUP(C35,全武将名字及头像!$B$3:$B$257,全武将名字及头像!$B$3:$B$257)</f>
        <v>陈武</v>
      </c>
      <c r="DE35" s="121">
        <f t="shared" si="52"/>
        <v>1</v>
      </c>
    </row>
    <row r="36" spans="1:109">
      <c r="A36" s="192" t="str">
        <f t="shared" si="0"/>
        <v>20</v>
      </c>
      <c r="B36" s="75">
        <v>32</v>
      </c>
      <c r="C36" s="75" t="s">
        <v>128</v>
      </c>
      <c r="D36" s="131" t="str">
        <f t="shared" si="1"/>
        <v>2062</v>
      </c>
      <c r="E36" s="131">
        <f t="shared" si="45"/>
        <v>8290</v>
      </c>
      <c r="F36" s="131" t="str">
        <f t="shared" si="2"/>
        <v>92B0</v>
      </c>
      <c r="G36" s="131">
        <f t="shared" si="46"/>
        <v>37552</v>
      </c>
      <c r="H36" s="131" t="str">
        <f t="shared" si="3"/>
        <v>22A4</v>
      </c>
      <c r="I36" s="131">
        <f t="shared" si="47"/>
        <v>8868</v>
      </c>
      <c r="J36" s="132">
        <v>5</v>
      </c>
      <c r="K36" s="164" t="str">
        <f t="shared" si="4"/>
        <v>B0</v>
      </c>
      <c r="L36" s="132">
        <f t="shared" si="48"/>
        <v>176</v>
      </c>
      <c r="M36" s="164" t="str">
        <f t="shared" si="5"/>
        <v>92</v>
      </c>
      <c r="N36" s="132">
        <f t="shared" si="6"/>
        <v>146.6875</v>
      </c>
      <c r="O36" s="182"/>
      <c r="P36" s="166">
        <f>_xlfn.XLOOKUP(C36,全武将名字及头像!$B$3:$B$257,全武将名字及头像!$H$3:$H$257)</f>
        <v>89</v>
      </c>
      <c r="Q36" s="166">
        <f>_xlfn.XLOOKUP(C36,全武将名字及头像!$B$3:$B$257,全武将名字及头像!$I$3:$I$257)</f>
        <v>50</v>
      </c>
      <c r="R36" s="166">
        <f>_xlfn.XLOOKUP(C36,全武将名字及头像!$B$3:$B$257,全武将名字及头像!$J$3:$J$257)</f>
        <v>72</v>
      </c>
      <c r="S36" s="166" t="str">
        <f>_xlfn.XLOOKUP(C36,全武将名字及头像!$B$3:$B$257,全武将名字及头像!$K$3:$K$257)</f>
        <v>FF</v>
      </c>
      <c r="T36" s="132" t="s">
        <v>93</v>
      </c>
      <c r="U36" s="167" t="str">
        <f>_xlfn.XLOOKUP(C36,武将属性排列!$C$1:$C$255,武将属性排列!$D$1:$D$255)</f>
        <v>在野</v>
      </c>
      <c r="V36" s="168">
        <f>_xlfn.XLOOKUP(C36,武将属性排列!$C$1:$C$255,武将属性排列!$E$1:$E$255)</f>
        <v>64</v>
      </c>
      <c r="W36" s="168">
        <f>_xlfn.XLOOKUP(C36,武将属性排列!$C$1:$C$255,武将属性排列!$F$1:$F$255)</f>
        <v>78</v>
      </c>
      <c r="X36" s="168">
        <f>_xlfn.XLOOKUP(C36,武将属性排列!$C$1:$C$255,武将属性排列!$G$1:$G$255)</f>
        <v>47</v>
      </c>
      <c r="Y36" s="168">
        <f>_xlfn.XLOOKUP(C36,武将属性排列!$C$1:$C$255,武将属性排列!$I$1:$I$255)</f>
        <v>65</v>
      </c>
      <c r="Z36" s="169">
        <f>_xlfn.XLOOKUP(C36,武将属性排列!$C$1:$C$255,武将属性排列!$K$1:$K$255)</f>
        <v>0</v>
      </c>
      <c r="AA36" s="169">
        <v>500</v>
      </c>
      <c r="AB36" s="168">
        <f>_xlfn.XLOOKUP(C36,武将属性排列!$C$1:$C$255,武将属性排列!$O$1:$O$255)</f>
        <v>67</v>
      </c>
      <c r="AC36" s="170">
        <f t="shared" si="49"/>
        <v>265300</v>
      </c>
      <c r="AD36" s="170" t="str">
        <f t="shared" si="7"/>
        <v>40C54</v>
      </c>
      <c r="AE36" s="182"/>
      <c r="AF36" s="171">
        <f t="shared" si="78"/>
        <v>40</v>
      </c>
      <c r="AG36" s="172" t="str">
        <f t="shared" si="9"/>
        <v>40</v>
      </c>
      <c r="AH36" s="172" t="str">
        <f t="shared" si="10"/>
        <v>4E</v>
      </c>
      <c r="AI36" s="172" t="str">
        <f t="shared" si="11"/>
        <v>2F</v>
      </c>
      <c r="AJ36" s="164">
        <f t="shared" si="12"/>
        <v>40</v>
      </c>
      <c r="AK36" s="172" t="str">
        <f t="shared" si="13"/>
        <v>41</v>
      </c>
      <c r="AL36" s="183" t="str">
        <f t="shared" si="14"/>
        <v>平军</v>
      </c>
      <c r="AM36" s="184" t="str">
        <f t="shared" si="15"/>
        <v>0</v>
      </c>
      <c r="AN36" s="172" t="str">
        <f t="shared" si="16"/>
        <v>5</v>
      </c>
      <c r="AO36" s="174">
        <f t="shared" si="17"/>
        <v>0</v>
      </c>
      <c r="AP36" s="174">
        <f t="shared" si="18"/>
        <v>3</v>
      </c>
      <c r="AQ36" s="175">
        <f t="shared" si="19"/>
        <v>1</v>
      </c>
      <c r="AR36" s="176" t="str">
        <f t="shared" si="20"/>
        <v>43</v>
      </c>
      <c r="AS36" s="182"/>
      <c r="AT36" s="177">
        <f>_xlfn.XLOOKUP(C36,全武将名字及头像!$B$3:$B$257,全武将名字及头像!$P$3:$P$257)</f>
        <v>10</v>
      </c>
      <c r="AU36" s="178"/>
      <c r="AV36" s="177">
        <f>_xlfn.XLOOKUP(C36,全武将名字及头像!$B$3:$B$257,全武将名字及头像!$Q$3:$Q$257)</f>
        <v>28</v>
      </c>
      <c r="DD36" s="121" t="str">
        <f>LOOKUP(C36,全武将名字及头像!$B$3:$B$257,全武将名字及头像!$B$3:$B$257)</f>
        <v>陈震</v>
      </c>
      <c r="DE36" s="121">
        <f t="shared" si="52"/>
        <v>1</v>
      </c>
    </row>
    <row r="37" spans="1:109">
      <c r="A37" s="192" t="str">
        <f t="shared" si="0"/>
        <v>21</v>
      </c>
      <c r="B37" s="75">
        <v>33</v>
      </c>
      <c r="C37" s="75" t="s">
        <v>130</v>
      </c>
      <c r="D37" s="131" t="str">
        <f t="shared" si="1"/>
        <v>2064</v>
      </c>
      <c r="E37" s="131">
        <f t="shared" si="45"/>
        <v>8292</v>
      </c>
      <c r="F37" s="131" t="str">
        <f t="shared" si="2"/>
        <v>92B5</v>
      </c>
      <c r="G37" s="131">
        <f t="shared" si="46"/>
        <v>37557</v>
      </c>
      <c r="H37" s="131" t="str">
        <f t="shared" si="3"/>
        <v>22A9</v>
      </c>
      <c r="I37" s="131">
        <f t="shared" si="47"/>
        <v>8873</v>
      </c>
      <c r="J37" s="132">
        <v>5</v>
      </c>
      <c r="K37" s="164" t="str">
        <f t="shared" si="4"/>
        <v>B5</v>
      </c>
      <c r="L37" s="132">
        <f t="shared" si="48"/>
        <v>181</v>
      </c>
      <c r="M37" s="164" t="str">
        <f t="shared" si="5"/>
        <v>92</v>
      </c>
      <c r="N37" s="132">
        <f t="shared" si="6"/>
        <v>146.70703125</v>
      </c>
      <c r="O37" s="182"/>
      <c r="P37" s="166" t="str">
        <f>_xlfn.XLOOKUP(C37,全武将名字及头像!$B$3:$B$257,全武将名字及头像!$H$3:$H$257)</f>
        <v>8A</v>
      </c>
      <c r="Q37" s="166">
        <f>_xlfn.XLOOKUP(C37,全武将名字及头像!$B$3:$B$257,全武将名字及头像!$I$3:$I$257)</f>
        <v>50</v>
      </c>
      <c r="R37" s="166">
        <f>_xlfn.XLOOKUP(C37,全武将名字及头像!$B$3:$B$257,全武将名字及头像!$J$3:$J$257)</f>
        <v>52</v>
      </c>
      <c r="S37" s="166" t="str">
        <f>_xlfn.XLOOKUP(C37,全武将名字及头像!$B$3:$B$257,全武将名字及头像!$K$3:$K$257)</f>
        <v>FF</v>
      </c>
      <c r="T37" s="132" t="s">
        <v>93</v>
      </c>
      <c r="U37" s="167" t="str">
        <f>_xlfn.XLOOKUP(C37,武将属性排列!$C$1:$C$255,武将属性排列!$D$1:$D$255)</f>
        <v>在野</v>
      </c>
      <c r="V37" s="168">
        <f>_xlfn.XLOOKUP(C37,武将属性排列!$C$1:$C$255,武将属性排列!$E$1:$E$255)</f>
        <v>84</v>
      </c>
      <c r="W37" s="168">
        <f>_xlfn.XLOOKUP(C37,武将属性排列!$C$1:$C$255,武将属性排列!$F$1:$F$255)</f>
        <v>41</v>
      </c>
      <c r="X37" s="168">
        <f>_xlfn.XLOOKUP(C37,武将属性排列!$C$1:$C$255,武将属性排列!$G$1:$G$255)</f>
        <v>73</v>
      </c>
      <c r="Y37" s="168">
        <f>_xlfn.XLOOKUP(C37,武将属性排列!$C$1:$C$255,武将属性排列!$I$1:$I$255)</f>
        <v>73</v>
      </c>
      <c r="Z37" s="169">
        <f>_xlfn.XLOOKUP(C37,武将属性排列!$C$1:$C$255,武将属性排列!$K$1:$K$255)</f>
        <v>2</v>
      </c>
      <c r="AA37" s="169">
        <v>500</v>
      </c>
      <c r="AB37" s="168">
        <f>_xlfn.XLOOKUP(C37,武将属性排列!$C$1:$C$255,武将属性排列!$O$1:$O$255)</f>
        <v>56</v>
      </c>
      <c r="AC37" s="170">
        <f t="shared" si="49"/>
        <v>265308</v>
      </c>
      <c r="AD37" s="170" t="str">
        <f t="shared" si="7"/>
        <v>40C5C</v>
      </c>
      <c r="AE37" s="182"/>
      <c r="AF37" s="171">
        <f t="shared" si="78"/>
        <v>40</v>
      </c>
      <c r="AG37" s="172" t="str">
        <f t="shared" si="9"/>
        <v>54</v>
      </c>
      <c r="AH37" s="172" t="str">
        <f t="shared" si="10"/>
        <v>29</v>
      </c>
      <c r="AI37" s="172" t="str">
        <f t="shared" si="11"/>
        <v>49</v>
      </c>
      <c r="AJ37" s="164">
        <f t="shared" si="12"/>
        <v>20</v>
      </c>
      <c r="AK37" s="172" t="str">
        <f t="shared" si="13"/>
        <v>49</v>
      </c>
      <c r="AL37" s="183" t="str">
        <f t="shared" si="14"/>
        <v>山军</v>
      </c>
      <c r="AM37" s="184">
        <f t="shared" si="15"/>
        <v>2</v>
      </c>
      <c r="AN37" s="172" t="str">
        <f t="shared" si="16"/>
        <v>5</v>
      </c>
      <c r="AO37" s="174">
        <f t="shared" si="17"/>
        <v>0</v>
      </c>
      <c r="AP37" s="174">
        <f t="shared" si="18"/>
        <v>4</v>
      </c>
      <c r="AQ37" s="175">
        <f t="shared" si="19"/>
        <v>3</v>
      </c>
      <c r="AR37" s="176" t="str">
        <f t="shared" si="20"/>
        <v>38</v>
      </c>
      <c r="AS37" s="182"/>
      <c r="AT37" s="177">
        <f>_xlfn.XLOOKUP(C37,全武将名字及头像!$B$3:$B$257,全武将名字及头像!$P$3:$P$257)</f>
        <v>11</v>
      </c>
      <c r="AU37" s="178"/>
      <c r="AV37" s="177">
        <f>_xlfn.XLOOKUP(C37,全武将名字及头像!$B$3:$B$257,全武将名字及头像!$Q$3:$Q$257)</f>
        <v>0</v>
      </c>
      <c r="DD37" s="121" t="str">
        <f>LOOKUP(C37,全武将名字及头像!$B$3:$B$257,全武将名字及头像!$B$3:$B$257)</f>
        <v>成宜</v>
      </c>
      <c r="DE37" s="121">
        <f t="shared" si="52"/>
        <v>1</v>
      </c>
    </row>
    <row r="38" spans="1:109">
      <c r="A38" s="192" t="str">
        <f t="shared" si="0"/>
        <v>22</v>
      </c>
      <c r="B38" s="75">
        <v>34</v>
      </c>
      <c r="C38" s="75" t="s">
        <v>133</v>
      </c>
      <c r="D38" s="131" t="str">
        <f t="shared" si="1"/>
        <v>2066</v>
      </c>
      <c r="E38" s="131">
        <f t="shared" si="45"/>
        <v>8294</v>
      </c>
      <c r="F38" s="131" t="str">
        <f t="shared" si="2"/>
        <v>92BA</v>
      </c>
      <c r="G38" s="131">
        <f t="shared" si="46"/>
        <v>37562</v>
      </c>
      <c r="H38" s="131" t="str">
        <f t="shared" si="3"/>
        <v>22AE</v>
      </c>
      <c r="I38" s="131">
        <f t="shared" si="47"/>
        <v>8878</v>
      </c>
      <c r="J38" s="132">
        <v>5</v>
      </c>
      <c r="K38" s="164" t="str">
        <f t="shared" si="4"/>
        <v>BA</v>
      </c>
      <c r="L38" s="132">
        <f t="shared" si="48"/>
        <v>186</v>
      </c>
      <c r="M38" s="164" t="str">
        <f t="shared" si="5"/>
        <v>92</v>
      </c>
      <c r="N38" s="132">
        <f t="shared" si="6"/>
        <v>146.7265625</v>
      </c>
      <c r="O38" s="182"/>
      <c r="P38" s="166">
        <f>_xlfn.XLOOKUP(C38,全武将名字及头像!$B$3:$B$257,全武将名字及头像!$H$3:$H$257)</f>
        <v>89</v>
      </c>
      <c r="Q38" s="166">
        <f>_xlfn.XLOOKUP(C38,全武将名字及头像!$B$3:$B$257,全武将名字及头像!$I$3:$I$257)</f>
        <v>74</v>
      </c>
      <c r="R38" s="166">
        <f>_xlfn.XLOOKUP(C38,全武将名字及头像!$B$3:$B$257,全武将名字及头像!$J$3:$J$257)</f>
        <v>76</v>
      </c>
      <c r="S38" s="166" t="str">
        <f>_xlfn.XLOOKUP(C38,全武将名字及头像!$B$3:$B$257,全武将名字及头像!$K$3:$K$257)</f>
        <v>FF</v>
      </c>
      <c r="T38" s="132" t="s">
        <v>93</v>
      </c>
      <c r="U38" s="167" t="str">
        <f>_xlfn.XLOOKUP(C38,武将属性排列!$C$1:$C$255,武将属性排列!$D$1:$D$255)</f>
        <v>在野</v>
      </c>
      <c r="V38" s="168">
        <f>_xlfn.XLOOKUP(C38,武将属性排列!$C$1:$C$255,武将属性排列!$E$1:$E$255)</f>
        <v>70</v>
      </c>
      <c r="W38" s="168">
        <f>_xlfn.XLOOKUP(C38,武将属性排列!$C$1:$C$255,武将属性排列!$F$1:$F$255)</f>
        <v>79</v>
      </c>
      <c r="X38" s="168">
        <f>_xlfn.XLOOKUP(C38,武将属性排列!$C$1:$C$255,武将属性排列!$G$1:$G$255)</f>
        <v>48</v>
      </c>
      <c r="Y38" s="168">
        <f>_xlfn.XLOOKUP(C38,武将属性排列!$C$1:$C$255,武将属性排列!$I$1:$I$255)</f>
        <v>87</v>
      </c>
      <c r="Z38" s="169">
        <f>_xlfn.XLOOKUP(C38,武将属性排列!$C$1:$C$255,武将属性排列!$K$1:$K$255)</f>
        <v>0</v>
      </c>
      <c r="AA38" s="169">
        <v>500</v>
      </c>
      <c r="AB38" s="168">
        <f>_xlfn.XLOOKUP(C38,武将属性排列!$C$1:$C$255,武将属性排列!$O$1:$O$255)</f>
        <v>78</v>
      </c>
      <c r="AC38" s="170">
        <f t="shared" si="49"/>
        <v>265316</v>
      </c>
      <c r="AD38" s="170" t="str">
        <f t="shared" si="7"/>
        <v>40C64</v>
      </c>
      <c r="AE38" s="182"/>
      <c r="AF38" s="171">
        <f t="shared" si="78"/>
        <v>40</v>
      </c>
      <c r="AG38" s="172" t="str">
        <f t="shared" si="9"/>
        <v>46</v>
      </c>
      <c r="AH38" s="172" t="str">
        <f t="shared" si="10"/>
        <v>4F</v>
      </c>
      <c r="AI38" s="172" t="str">
        <f t="shared" si="11"/>
        <v>30</v>
      </c>
      <c r="AJ38" s="164">
        <f t="shared" si="12"/>
        <v>40</v>
      </c>
      <c r="AK38" s="172" t="str">
        <f t="shared" si="13"/>
        <v>57</v>
      </c>
      <c r="AL38" s="183" t="str">
        <f t="shared" si="14"/>
        <v>平军</v>
      </c>
      <c r="AM38" s="184" t="str">
        <f t="shared" si="15"/>
        <v>0</v>
      </c>
      <c r="AN38" s="172" t="str">
        <f t="shared" si="16"/>
        <v>5</v>
      </c>
      <c r="AO38" s="174">
        <f t="shared" si="17"/>
        <v>0</v>
      </c>
      <c r="AP38" s="174">
        <f t="shared" si="18"/>
        <v>3</v>
      </c>
      <c r="AQ38" s="175">
        <f t="shared" si="19"/>
        <v>1</v>
      </c>
      <c r="AR38" s="176" t="str">
        <f t="shared" si="20"/>
        <v>4E</v>
      </c>
      <c r="AS38" s="182"/>
      <c r="AT38" s="177">
        <f>_xlfn.XLOOKUP(C38,全武将名字及头像!$B$3:$B$257,全武将名字及头像!$P$3:$P$257)</f>
        <v>11</v>
      </c>
      <c r="AU38" s="178"/>
      <c r="AV38" s="177">
        <f>_xlfn.XLOOKUP(C38,全武将名字及头像!$B$3:$B$257,全武将名字及头像!$Q$3:$Q$257)</f>
        <v>14</v>
      </c>
      <c r="DD38" s="121" t="str">
        <f>LOOKUP(C38,全武将名字及头像!$B$3:$B$257,全武将名字及头像!$B$3:$B$257)</f>
        <v>程奂</v>
      </c>
      <c r="DE38" s="121">
        <f t="shared" si="52"/>
        <v>1</v>
      </c>
    </row>
    <row r="39" spans="1:109">
      <c r="A39" s="192" t="str">
        <f t="shared" si="0"/>
        <v>23</v>
      </c>
      <c r="B39" s="75">
        <v>35</v>
      </c>
      <c r="C39" s="75" t="s">
        <v>135</v>
      </c>
      <c r="D39" s="131" t="str">
        <f t="shared" si="1"/>
        <v>2068</v>
      </c>
      <c r="E39" s="131">
        <f t="shared" si="45"/>
        <v>8296</v>
      </c>
      <c r="F39" s="131" t="str">
        <f t="shared" si="2"/>
        <v>92BF</v>
      </c>
      <c r="G39" s="131">
        <f t="shared" si="46"/>
        <v>37567</v>
      </c>
      <c r="H39" s="131" t="str">
        <f t="shared" si="3"/>
        <v>22B3</v>
      </c>
      <c r="I39" s="131">
        <f t="shared" si="47"/>
        <v>8883</v>
      </c>
      <c r="J39" s="132">
        <v>5</v>
      </c>
      <c r="K39" s="164" t="str">
        <f t="shared" si="4"/>
        <v>BF</v>
      </c>
      <c r="L39" s="132">
        <f t="shared" si="48"/>
        <v>191</v>
      </c>
      <c r="M39" s="164" t="str">
        <f t="shared" si="5"/>
        <v>92</v>
      </c>
      <c r="N39" s="132">
        <f t="shared" si="6"/>
        <v>146.74609375</v>
      </c>
      <c r="O39" s="182"/>
      <c r="P39" s="166">
        <f>_xlfn.XLOOKUP(C39,全武将名字及头像!$B$3:$B$257,全武将名字及头像!$H$3:$H$257)</f>
        <v>89</v>
      </c>
      <c r="Q39" s="166">
        <f>_xlfn.XLOOKUP(C39,全武将名字及头像!$B$3:$B$257,全武将名字及头像!$I$3:$I$257)</f>
        <v>74</v>
      </c>
      <c r="R39" s="166">
        <f>_xlfn.XLOOKUP(C39,全武将名字及头像!$B$3:$B$257,全武将名字及头像!$J$3:$J$257)</f>
        <v>78</v>
      </c>
      <c r="S39" s="166" t="str">
        <f>_xlfn.XLOOKUP(C39,全武将名字及头像!$B$3:$B$257,全武将名字及头像!$K$3:$K$257)</f>
        <v>FF</v>
      </c>
      <c r="T39" s="132" t="s">
        <v>93</v>
      </c>
      <c r="U39" s="167" t="str">
        <f>_xlfn.XLOOKUP(C39,武将属性排列!$C$1:$C$255,武将属性排列!$D$1:$D$255)</f>
        <v>在野</v>
      </c>
      <c r="V39" s="168">
        <f>_xlfn.XLOOKUP(C39,武将属性排列!$C$1:$C$255,武将属性排列!$E$1:$E$255)</f>
        <v>92</v>
      </c>
      <c r="W39" s="168">
        <f>_xlfn.XLOOKUP(C39,武将属性排列!$C$1:$C$255,武将属性排列!$F$1:$F$255)</f>
        <v>77</v>
      </c>
      <c r="X39" s="168">
        <f>_xlfn.XLOOKUP(C39,武将属性排列!$C$1:$C$255,武将属性排列!$G$1:$G$255)</f>
        <v>86</v>
      </c>
      <c r="Y39" s="168">
        <f>_xlfn.XLOOKUP(C39,武将属性排列!$C$1:$C$255,武将属性排列!$I$1:$I$255)</f>
        <v>98</v>
      </c>
      <c r="Z39" s="169">
        <f>_xlfn.XLOOKUP(C39,武将属性排列!$C$1:$C$255,武将属性排列!$K$1:$K$255)</f>
        <v>1</v>
      </c>
      <c r="AA39" s="169">
        <v>500</v>
      </c>
      <c r="AB39" s="168">
        <f>_xlfn.XLOOKUP(C39,武将属性排列!$C$1:$C$255,武将属性排列!$O$1:$O$255)</f>
        <v>82</v>
      </c>
      <c r="AC39" s="170">
        <f t="shared" si="49"/>
        <v>265324</v>
      </c>
      <c r="AD39" s="170" t="str">
        <f t="shared" si="7"/>
        <v>40C6C</v>
      </c>
      <c r="AE39" s="182"/>
      <c r="AF39" s="171">
        <f t="shared" si="78"/>
        <v>40</v>
      </c>
      <c r="AG39" s="172" t="str">
        <f t="shared" si="9"/>
        <v>5C</v>
      </c>
      <c r="AH39" s="172" t="str">
        <f t="shared" si="10"/>
        <v>4D</v>
      </c>
      <c r="AI39" s="172" t="str">
        <f t="shared" si="11"/>
        <v>56</v>
      </c>
      <c r="AJ39" s="164">
        <f t="shared" si="12"/>
        <v>20</v>
      </c>
      <c r="AK39" s="172" t="str">
        <f t="shared" si="13"/>
        <v>62</v>
      </c>
      <c r="AL39" s="183" t="str">
        <f t="shared" si="14"/>
        <v>水军</v>
      </c>
      <c r="AM39" s="184">
        <f t="shared" si="15"/>
        <v>1</v>
      </c>
      <c r="AN39" s="172" t="str">
        <f t="shared" si="16"/>
        <v>5</v>
      </c>
      <c r="AO39" s="174">
        <f t="shared" si="17"/>
        <v>0</v>
      </c>
      <c r="AP39" s="174">
        <f t="shared" si="18"/>
        <v>3</v>
      </c>
      <c r="AQ39" s="175">
        <f t="shared" si="19"/>
        <v>3</v>
      </c>
      <c r="AR39" s="176" t="str">
        <f t="shared" si="20"/>
        <v>52</v>
      </c>
      <c r="AS39" s="182"/>
      <c r="AT39" s="177">
        <f>_xlfn.XLOOKUP(C39,全武将名字及头像!$B$3:$B$257,全武将名字及头像!$P$3:$P$257)</f>
        <v>11</v>
      </c>
      <c r="AU39" s="178"/>
      <c r="AV39" s="177">
        <f>_xlfn.XLOOKUP(C39,全武将名字及头像!$B$3:$B$257,全武将名字及头像!$Q$3:$Q$257)</f>
        <v>28</v>
      </c>
      <c r="DD39" s="121" t="str">
        <f>LOOKUP(C39,全武将名字及头像!$B$3:$B$257,全武将名字及头像!$B$3:$B$257)</f>
        <v>程普</v>
      </c>
      <c r="DE39" s="121">
        <f t="shared" si="52"/>
        <v>1</v>
      </c>
    </row>
    <row r="40" spans="1:109">
      <c r="A40" s="192" t="str">
        <f t="shared" si="0"/>
        <v>24</v>
      </c>
      <c r="B40" s="75">
        <v>36</v>
      </c>
      <c r="C40" s="75" t="s">
        <v>137</v>
      </c>
      <c r="D40" s="131" t="str">
        <f t="shared" si="1"/>
        <v>206A</v>
      </c>
      <c r="E40" s="131">
        <f t="shared" si="45"/>
        <v>8298</v>
      </c>
      <c r="F40" s="131" t="str">
        <f t="shared" si="2"/>
        <v>92C4</v>
      </c>
      <c r="G40" s="131">
        <f t="shared" si="46"/>
        <v>37572</v>
      </c>
      <c r="H40" s="131" t="str">
        <f t="shared" si="3"/>
        <v>22B8</v>
      </c>
      <c r="I40" s="131">
        <f t="shared" si="47"/>
        <v>8888</v>
      </c>
      <c r="J40" s="132">
        <v>5</v>
      </c>
      <c r="K40" s="164" t="str">
        <f t="shared" si="4"/>
        <v>C4</v>
      </c>
      <c r="L40" s="132">
        <f t="shared" si="48"/>
        <v>196</v>
      </c>
      <c r="M40" s="164" t="str">
        <f t="shared" si="5"/>
        <v>92</v>
      </c>
      <c r="N40" s="132">
        <f t="shared" si="6"/>
        <v>146.765625</v>
      </c>
      <c r="O40" s="182"/>
      <c r="P40" s="166">
        <f>_xlfn.XLOOKUP(C40,全武将名字及头像!$B$3:$B$257,全武将名字及头像!$H$3:$H$257)</f>
        <v>89</v>
      </c>
      <c r="Q40" s="166">
        <f>_xlfn.XLOOKUP(C40,全武将名字及头像!$B$3:$B$257,全武将名字及头像!$I$3:$I$257)</f>
        <v>74</v>
      </c>
      <c r="R40" s="166" t="str">
        <f>_xlfn.XLOOKUP(C40,全武将名字及头像!$B$3:$B$257,全武将名字及头像!$J$3:$J$257)</f>
        <v>7A</v>
      </c>
      <c r="S40" s="166" t="str">
        <f>_xlfn.XLOOKUP(C40,全武将名字及头像!$B$3:$B$257,全武将名字及头像!$K$3:$K$257)</f>
        <v>FF</v>
      </c>
      <c r="T40" s="132" t="s">
        <v>93</v>
      </c>
      <c r="U40" s="167" t="str">
        <f>_xlfn.XLOOKUP(C40,武将属性排列!$C$1:$C$255,武将属性排列!$D$1:$D$255)</f>
        <v>在野</v>
      </c>
      <c r="V40" s="168">
        <f>_xlfn.XLOOKUP(C40,武将属性排列!$C$1:$C$255,武将属性排列!$E$1:$E$255)</f>
        <v>80</v>
      </c>
      <c r="W40" s="168">
        <f>_xlfn.XLOOKUP(C40,武将属性排列!$C$1:$C$255,武将属性排列!$F$1:$F$255)</f>
        <v>41</v>
      </c>
      <c r="X40" s="168">
        <f>_xlfn.XLOOKUP(C40,武将属性排列!$C$1:$C$255,武将属性排列!$G$1:$G$255)</f>
        <v>77</v>
      </c>
      <c r="Y40" s="168">
        <f>_xlfn.XLOOKUP(C40,武将属性排列!$C$1:$C$255,武将属性排列!$I$1:$I$255)</f>
        <v>78</v>
      </c>
      <c r="Z40" s="169">
        <f>_xlfn.XLOOKUP(C40,武将属性排列!$C$1:$C$255,武将属性排列!$K$1:$K$255)</f>
        <v>2</v>
      </c>
      <c r="AA40" s="169">
        <v>500</v>
      </c>
      <c r="AB40" s="168">
        <f>_xlfn.XLOOKUP(C40,武将属性排列!$C$1:$C$255,武将属性排列!$O$1:$O$255)</f>
        <v>44</v>
      </c>
      <c r="AC40" s="170">
        <f t="shared" si="49"/>
        <v>265332</v>
      </c>
      <c r="AD40" s="170" t="str">
        <f t="shared" si="7"/>
        <v>40C74</v>
      </c>
      <c r="AE40" s="182"/>
      <c r="AF40" s="171">
        <f t="shared" si="78"/>
        <v>40</v>
      </c>
      <c r="AG40" s="172" t="str">
        <f t="shared" si="9"/>
        <v>50</v>
      </c>
      <c r="AH40" s="172" t="str">
        <f t="shared" si="10"/>
        <v>29</v>
      </c>
      <c r="AI40" s="172" t="str">
        <f t="shared" si="11"/>
        <v>4D</v>
      </c>
      <c r="AJ40" s="164">
        <f t="shared" si="12"/>
        <v>20</v>
      </c>
      <c r="AK40" s="172" t="str">
        <f t="shared" si="13"/>
        <v>4E</v>
      </c>
      <c r="AL40" s="183" t="str">
        <f t="shared" si="14"/>
        <v>山军</v>
      </c>
      <c r="AM40" s="184">
        <f t="shared" si="15"/>
        <v>2</v>
      </c>
      <c r="AN40" s="172" t="str">
        <f t="shared" si="16"/>
        <v>5</v>
      </c>
      <c r="AO40" s="174">
        <f t="shared" si="17"/>
        <v>0</v>
      </c>
      <c r="AP40" s="174">
        <f t="shared" si="18"/>
        <v>4</v>
      </c>
      <c r="AQ40" s="175">
        <f t="shared" si="19"/>
        <v>3</v>
      </c>
      <c r="AR40" s="176" t="str">
        <f t="shared" si="20"/>
        <v>2C</v>
      </c>
      <c r="AS40" s="182"/>
      <c r="AT40" s="177">
        <f>_xlfn.XLOOKUP(C40,全武将名字及头像!$B$3:$B$257,全武将名字及头像!$P$3:$P$257)</f>
        <v>12</v>
      </c>
      <c r="AU40" s="178"/>
      <c r="AV40" s="177">
        <f>_xlfn.XLOOKUP(C40,全武将名字及头像!$B$3:$B$257,全武将名字及头像!$Q$3:$Q$257)</f>
        <v>0</v>
      </c>
      <c r="DD40" s="121" t="str">
        <f>LOOKUP(C40,全武将名字及头像!$B$3:$B$257,全武将名字及头像!$B$3:$B$257)</f>
        <v>程银</v>
      </c>
      <c r="DE40" s="121">
        <f t="shared" si="52"/>
        <v>1</v>
      </c>
    </row>
    <row r="41" spans="1:109">
      <c r="A41" s="192" t="str">
        <f t="shared" ref="A41:A104" si="79">DEC2HEX(B41)</f>
        <v>25</v>
      </c>
      <c r="B41" s="75">
        <v>37</v>
      </c>
      <c r="C41" s="75" t="s">
        <v>139</v>
      </c>
      <c r="D41" s="131" t="str">
        <f t="shared" si="1"/>
        <v>206C</v>
      </c>
      <c r="E41" s="131">
        <f t="shared" si="45"/>
        <v>8300</v>
      </c>
      <c r="F41" s="131" t="str">
        <f t="shared" si="2"/>
        <v>92C9</v>
      </c>
      <c r="G41" s="131">
        <f t="shared" si="46"/>
        <v>37577</v>
      </c>
      <c r="H41" s="131" t="str">
        <f t="shared" si="3"/>
        <v>22BD</v>
      </c>
      <c r="I41" s="131">
        <f t="shared" si="47"/>
        <v>8893</v>
      </c>
      <c r="J41" s="132">
        <v>5</v>
      </c>
      <c r="K41" s="164" t="str">
        <f t="shared" si="4"/>
        <v>C9</v>
      </c>
      <c r="L41" s="132">
        <f t="shared" si="48"/>
        <v>201</v>
      </c>
      <c r="M41" s="164" t="str">
        <f t="shared" si="5"/>
        <v>92</v>
      </c>
      <c r="N41" s="132">
        <f t="shared" si="6"/>
        <v>146.78515625</v>
      </c>
      <c r="O41" s="182"/>
      <c r="P41" s="166">
        <f>_xlfn.XLOOKUP(C41,全武将名字及头像!$B$3:$B$257,全武将名字及头像!$H$3:$H$257)</f>
        <v>89</v>
      </c>
      <c r="Q41" s="166">
        <f>_xlfn.XLOOKUP(C41,全武将名字及头像!$B$3:$B$257,全武将名字及头像!$I$3:$I$257)</f>
        <v>74</v>
      </c>
      <c r="R41" s="166" t="str">
        <f>_xlfn.XLOOKUP(C41,全武将名字及头像!$B$3:$B$257,全武将名字及头像!$J$3:$J$257)</f>
        <v>7C</v>
      </c>
      <c r="S41" s="166" t="str">
        <f>_xlfn.XLOOKUP(C41,全武将名字及头像!$B$3:$B$257,全武将名字及头像!$K$3:$K$257)</f>
        <v>FF</v>
      </c>
      <c r="T41" s="132" t="s">
        <v>93</v>
      </c>
      <c r="U41" s="167" t="str">
        <f>_xlfn.XLOOKUP(C41,武将属性排列!$C$1:$C$255,武将属性排列!$D$1:$D$255)</f>
        <v>在野</v>
      </c>
      <c r="V41" s="168">
        <f>_xlfn.XLOOKUP(C41,武将属性排列!$C$1:$C$255,武将属性排列!$E$1:$E$255)</f>
        <v>60</v>
      </c>
      <c r="W41" s="168">
        <f>_xlfn.XLOOKUP(C41,武将属性排列!$C$1:$C$255,武将属性排列!$F$1:$F$255)</f>
        <v>92</v>
      </c>
      <c r="X41" s="168">
        <f>_xlfn.XLOOKUP(C41,武将属性排列!$C$1:$C$255,武将属性排列!$G$1:$G$255)</f>
        <v>53</v>
      </c>
      <c r="Y41" s="168">
        <f>_xlfn.XLOOKUP(C41,武将属性排列!$C$1:$C$255,武将属性排列!$I$1:$I$255)</f>
        <v>97</v>
      </c>
      <c r="Z41" s="169">
        <f>_xlfn.XLOOKUP(C41,武将属性排列!$C$1:$C$255,武将属性排列!$K$1:$K$255)</f>
        <v>0</v>
      </c>
      <c r="AA41" s="169">
        <v>500</v>
      </c>
      <c r="AB41" s="168">
        <f>_xlfn.XLOOKUP(C41,武将属性排列!$C$1:$C$255,武将属性排列!$O$1:$O$255)</f>
        <v>83</v>
      </c>
      <c r="AC41" s="170">
        <f t="shared" si="49"/>
        <v>265340</v>
      </c>
      <c r="AD41" s="170" t="str">
        <f t="shared" si="7"/>
        <v>40C7C</v>
      </c>
      <c r="AE41" s="182"/>
      <c r="AF41" s="171">
        <f t="shared" si="78"/>
        <v>40</v>
      </c>
      <c r="AG41" s="172" t="str">
        <f t="shared" si="9"/>
        <v>3C</v>
      </c>
      <c r="AH41" s="172" t="str">
        <f t="shared" si="10"/>
        <v>5C</v>
      </c>
      <c r="AI41" s="172" t="str">
        <f t="shared" si="11"/>
        <v>35</v>
      </c>
      <c r="AJ41" s="164">
        <f t="shared" si="12"/>
        <v>30</v>
      </c>
      <c r="AK41" s="172" t="str">
        <f t="shared" si="13"/>
        <v>61</v>
      </c>
      <c r="AL41" s="183" t="str">
        <f t="shared" si="14"/>
        <v>平军</v>
      </c>
      <c r="AM41" s="184" t="str">
        <f t="shared" si="15"/>
        <v>0</v>
      </c>
      <c r="AN41" s="172" t="str">
        <f t="shared" si="16"/>
        <v>5</v>
      </c>
      <c r="AO41" s="174">
        <f t="shared" si="17"/>
        <v>0</v>
      </c>
      <c r="AP41" s="174">
        <f t="shared" si="18"/>
        <v>4</v>
      </c>
      <c r="AQ41" s="175">
        <f t="shared" si="19"/>
        <v>2</v>
      </c>
      <c r="AR41" s="176" t="str">
        <f t="shared" si="20"/>
        <v>53</v>
      </c>
      <c r="AS41" s="182"/>
      <c r="AT41" s="177">
        <f>_xlfn.XLOOKUP(C41,全武将名字及头像!$B$3:$B$257,全武将名字及头像!$P$3:$P$257)</f>
        <v>12</v>
      </c>
      <c r="AU41" s="178"/>
      <c r="AV41" s="177">
        <f>_xlfn.XLOOKUP(C41,全武将名字及头像!$B$3:$B$257,全武将名字及头像!$Q$3:$Q$257)</f>
        <v>14</v>
      </c>
      <c r="DD41" s="121" t="str">
        <f>LOOKUP(C41,全武将名字及头像!$B$3:$B$257,全武将名字及头像!$B$3:$B$257)</f>
        <v>程昱</v>
      </c>
      <c r="DE41" s="121">
        <f t="shared" si="52"/>
        <v>1</v>
      </c>
    </row>
    <row r="42" spans="1:109">
      <c r="A42" s="192" t="str">
        <f t="shared" si="79"/>
        <v>26</v>
      </c>
      <c r="B42" s="75">
        <v>38</v>
      </c>
      <c r="C42" s="75" t="s">
        <v>141</v>
      </c>
      <c r="D42" s="131" t="str">
        <f t="shared" si="1"/>
        <v>206E</v>
      </c>
      <c r="E42" s="131">
        <f t="shared" si="45"/>
        <v>8302</v>
      </c>
      <c r="F42" s="131" t="str">
        <f t="shared" si="2"/>
        <v>92CE</v>
      </c>
      <c r="G42" s="131">
        <f t="shared" si="46"/>
        <v>37582</v>
      </c>
      <c r="H42" s="131" t="str">
        <f t="shared" si="3"/>
        <v>22C2</v>
      </c>
      <c r="I42" s="131">
        <f t="shared" si="47"/>
        <v>8898</v>
      </c>
      <c r="J42" s="132">
        <v>5</v>
      </c>
      <c r="K42" s="164" t="str">
        <f t="shared" si="4"/>
        <v>CE</v>
      </c>
      <c r="L42" s="132">
        <f t="shared" si="48"/>
        <v>206</v>
      </c>
      <c r="M42" s="164" t="str">
        <f t="shared" si="5"/>
        <v>92</v>
      </c>
      <c r="N42" s="132">
        <f t="shared" si="6"/>
        <v>146.8046875</v>
      </c>
      <c r="O42" s="182"/>
      <c r="P42" s="166" t="str">
        <f>_xlfn.XLOOKUP(C42,全武将名字及头像!$B$3:$B$257,全武将名字及头像!$H$3:$H$257)</f>
        <v>8A</v>
      </c>
      <c r="Q42" s="166">
        <f>_xlfn.XLOOKUP(C42,全武将名字及头像!$B$3:$B$257,全武将名字及头像!$I$3:$I$257)</f>
        <v>54</v>
      </c>
      <c r="R42" s="166">
        <f>_xlfn.XLOOKUP(C42,全武将名字及头像!$B$3:$B$257,全武将名字及头像!$J$3:$J$257)</f>
        <v>56</v>
      </c>
      <c r="S42" s="166" t="str">
        <f>_xlfn.XLOOKUP(C42,全武将名字及头像!$B$3:$B$257,全武将名字及头像!$K$3:$K$257)</f>
        <v>FF</v>
      </c>
      <c r="T42" s="132" t="s">
        <v>93</v>
      </c>
      <c r="U42" s="167" t="str">
        <f>_xlfn.XLOOKUP(C42,武将属性排列!$C$1:$C$255,武将属性排列!$D$1:$D$255)</f>
        <v>在野</v>
      </c>
      <c r="V42" s="168">
        <f>_xlfn.XLOOKUP(C42,武将属性排列!$C$1:$C$255,武将属性排列!$E$1:$E$255)</f>
        <v>46</v>
      </c>
      <c r="W42" s="168">
        <f>_xlfn.XLOOKUP(C42,武将属性排列!$C$1:$C$255,武将属性排列!$F$1:$F$255)</f>
        <v>81</v>
      </c>
      <c r="X42" s="168">
        <f>_xlfn.XLOOKUP(C42,武将属性排列!$C$1:$C$255,武将属性排列!$G$1:$G$255)</f>
        <v>40</v>
      </c>
      <c r="Y42" s="168">
        <f>_xlfn.XLOOKUP(C42,武将属性排列!$C$1:$C$255,武将属性排列!$I$1:$I$255)</f>
        <v>99</v>
      </c>
      <c r="Z42" s="169">
        <f>_xlfn.XLOOKUP(C42,武将属性排列!$C$1:$C$255,武将属性排列!$K$1:$K$255)</f>
        <v>0</v>
      </c>
      <c r="AA42" s="169">
        <v>500</v>
      </c>
      <c r="AB42" s="168">
        <f>_xlfn.XLOOKUP(C42,武将属性排列!$C$1:$C$255,武将属性排列!$O$1:$O$255)</f>
        <v>91</v>
      </c>
      <c r="AC42" s="170">
        <f t="shared" si="49"/>
        <v>265348</v>
      </c>
      <c r="AD42" s="170" t="str">
        <f t="shared" si="7"/>
        <v>40C84</v>
      </c>
      <c r="AE42" s="182"/>
      <c r="AF42" s="171">
        <f t="shared" si="78"/>
        <v>40</v>
      </c>
      <c r="AG42" s="172" t="str">
        <f t="shared" si="9"/>
        <v>2E</v>
      </c>
      <c r="AH42" s="172" t="str">
        <f t="shared" si="10"/>
        <v>51</v>
      </c>
      <c r="AI42" s="172" t="str">
        <f t="shared" si="11"/>
        <v>28</v>
      </c>
      <c r="AJ42" s="164">
        <f t="shared" si="12"/>
        <v>40</v>
      </c>
      <c r="AK42" s="172" t="str">
        <f t="shared" si="13"/>
        <v>63</v>
      </c>
      <c r="AL42" s="183" t="str">
        <f t="shared" si="14"/>
        <v>平军</v>
      </c>
      <c r="AM42" s="184" t="str">
        <f t="shared" si="15"/>
        <v>0</v>
      </c>
      <c r="AN42" s="172" t="str">
        <f t="shared" si="16"/>
        <v>5</v>
      </c>
      <c r="AO42" s="174">
        <f t="shared" si="17"/>
        <v>0</v>
      </c>
      <c r="AP42" s="174">
        <f t="shared" si="18"/>
        <v>3</v>
      </c>
      <c r="AQ42" s="175">
        <f t="shared" si="19"/>
        <v>1</v>
      </c>
      <c r="AR42" s="176" t="str">
        <f t="shared" si="20"/>
        <v>5B</v>
      </c>
      <c r="AS42" s="182"/>
      <c r="AT42" s="177">
        <f>_xlfn.XLOOKUP(C42,全武将名字及头像!$B$3:$B$257,全武将名字及头像!$P$3:$P$257)</f>
        <v>12</v>
      </c>
      <c r="AU42" s="178"/>
      <c r="AV42" s="177">
        <f>_xlfn.XLOOKUP(C42,全武将名字及头像!$B$3:$B$257,全武将名字及头像!$Q$3:$Q$257)</f>
        <v>28</v>
      </c>
      <c r="DD42" s="121" t="str">
        <f>LOOKUP(C42,全武将名字及头像!$B$3:$B$257,全武将名字及头像!$B$3:$B$257)</f>
        <v>大乔</v>
      </c>
      <c r="DE42" s="121">
        <f t="shared" si="52"/>
        <v>1</v>
      </c>
    </row>
    <row r="43" spans="1:109">
      <c r="A43" s="192" t="str">
        <f t="shared" si="79"/>
        <v>27</v>
      </c>
      <c r="B43" s="75">
        <v>39</v>
      </c>
      <c r="C43" s="75" t="s">
        <v>143</v>
      </c>
      <c r="D43" s="131" t="str">
        <f t="shared" si="1"/>
        <v>2070</v>
      </c>
      <c r="E43" s="131">
        <f t="shared" si="45"/>
        <v>8304</v>
      </c>
      <c r="F43" s="131" t="str">
        <f t="shared" si="2"/>
        <v>92D3</v>
      </c>
      <c r="G43" s="131">
        <f t="shared" si="46"/>
        <v>37587</v>
      </c>
      <c r="H43" s="131" t="str">
        <f t="shared" si="3"/>
        <v>22C7</v>
      </c>
      <c r="I43" s="131">
        <f t="shared" si="47"/>
        <v>8903</v>
      </c>
      <c r="J43" s="132">
        <v>5</v>
      </c>
      <c r="K43" s="164" t="str">
        <f t="shared" si="4"/>
        <v>D3</v>
      </c>
      <c r="L43" s="132">
        <f t="shared" si="48"/>
        <v>211</v>
      </c>
      <c r="M43" s="164" t="str">
        <f t="shared" si="5"/>
        <v>92</v>
      </c>
      <c r="N43" s="132">
        <f t="shared" si="6"/>
        <v>146.82421875</v>
      </c>
      <c r="O43" s="182"/>
      <c r="P43" s="166" t="str">
        <f>_xlfn.XLOOKUP(C43,全武将名字及头像!$B$3:$B$257,全武将名字及头像!$H$3:$H$257)</f>
        <v>8A</v>
      </c>
      <c r="Q43" s="166">
        <f>_xlfn.XLOOKUP(C43,全武将名字及头像!$B$3:$B$257,全武将名字及头像!$I$3:$I$257)</f>
        <v>58</v>
      </c>
      <c r="R43" s="166" t="str">
        <f>_xlfn.XLOOKUP(C43,全武将名字及头像!$B$3:$B$257,全武将名字及头像!$J$3:$J$257)</f>
        <v>5A</v>
      </c>
      <c r="S43" s="166" t="str">
        <f>_xlfn.XLOOKUP(C43,全武将名字及头像!$B$3:$B$257,全武将名字及头像!$K$3:$K$257)</f>
        <v>FF</v>
      </c>
      <c r="T43" s="132" t="s">
        <v>93</v>
      </c>
      <c r="U43" s="167" t="str">
        <f>_xlfn.XLOOKUP(C43,武将属性排列!$C$1:$C$255,武将属性排列!$D$1:$D$255)</f>
        <v>在野</v>
      </c>
      <c r="V43" s="168">
        <f>_xlfn.XLOOKUP(C43,武将属性排列!$C$1:$C$255,武将属性排列!$E$1:$E$255)</f>
        <v>96</v>
      </c>
      <c r="W43" s="168">
        <f>_xlfn.XLOOKUP(C43,武将属性排列!$C$1:$C$255,武将属性排列!$F$1:$F$255)</f>
        <v>70</v>
      </c>
      <c r="X43" s="168">
        <f>_xlfn.XLOOKUP(C43,武将属性排列!$C$1:$C$255,武将属性排列!$G$1:$G$255)</f>
        <v>88</v>
      </c>
      <c r="Y43" s="168">
        <f>_xlfn.XLOOKUP(C43,武将属性排列!$C$1:$C$255,武将属性排列!$I$1:$I$255)</f>
        <v>97</v>
      </c>
      <c r="Z43" s="169">
        <f>_xlfn.XLOOKUP(C43,武将属性排列!$C$1:$C$255,武将属性排列!$K$1:$K$255)</f>
        <v>2</v>
      </c>
      <c r="AA43" s="169">
        <v>500</v>
      </c>
      <c r="AB43" s="168">
        <f>_xlfn.XLOOKUP(C43,武将属性排列!$C$1:$C$255,武将属性排列!$O$1:$O$255)</f>
        <v>92</v>
      </c>
      <c r="AC43" s="170">
        <f t="shared" si="49"/>
        <v>265356</v>
      </c>
      <c r="AD43" s="170" t="str">
        <f t="shared" si="7"/>
        <v>40C8C</v>
      </c>
      <c r="AE43" s="182"/>
      <c r="AF43" s="171">
        <f t="shared" si="78"/>
        <v>40</v>
      </c>
      <c r="AG43" s="172" t="str">
        <f t="shared" si="9"/>
        <v>60</v>
      </c>
      <c r="AH43" s="172" t="str">
        <f t="shared" si="10"/>
        <v>46</v>
      </c>
      <c r="AI43" s="172" t="str">
        <f t="shared" si="11"/>
        <v>58</v>
      </c>
      <c r="AJ43" s="164">
        <f t="shared" si="12"/>
        <v>20</v>
      </c>
      <c r="AK43" s="172" t="str">
        <f t="shared" si="13"/>
        <v>61</v>
      </c>
      <c r="AL43" s="183" t="str">
        <f t="shared" si="14"/>
        <v>山军</v>
      </c>
      <c r="AM43" s="184">
        <f t="shared" si="15"/>
        <v>2</v>
      </c>
      <c r="AN43" s="172" t="str">
        <f t="shared" si="16"/>
        <v>5</v>
      </c>
      <c r="AO43" s="174">
        <f t="shared" si="17"/>
        <v>0</v>
      </c>
      <c r="AP43" s="174">
        <f t="shared" si="18"/>
        <v>3</v>
      </c>
      <c r="AQ43" s="175">
        <f t="shared" si="19"/>
        <v>3</v>
      </c>
      <c r="AR43" s="176" t="str">
        <f t="shared" si="20"/>
        <v>5C</v>
      </c>
      <c r="AS43" s="182"/>
      <c r="AT43" s="177">
        <f>_xlfn.XLOOKUP(C43,全武将名字及头像!$B$3:$B$257,全武将名字及头像!$P$3:$P$257)</f>
        <v>13</v>
      </c>
      <c r="AU43" s="178"/>
      <c r="AV43" s="177">
        <f>_xlfn.XLOOKUP(C43,全武将名字及头像!$B$3:$B$257,全武将名字及头像!$Q$3:$Q$257)</f>
        <v>0</v>
      </c>
      <c r="DD43" s="121" t="str">
        <f>LOOKUP(C43,全武将名字及头像!$B$3:$B$257,全武将名字及头像!$B$3:$B$257)</f>
        <v>邓艾</v>
      </c>
      <c r="DE43" s="121">
        <f t="shared" si="52"/>
        <v>1</v>
      </c>
    </row>
    <row r="44" spans="1:109">
      <c r="A44" s="192" t="str">
        <f t="shared" si="79"/>
        <v>28</v>
      </c>
      <c r="B44" s="75">
        <v>40</v>
      </c>
      <c r="C44" s="75" t="s">
        <v>145</v>
      </c>
      <c r="D44" s="131" t="str">
        <f t="shared" si="1"/>
        <v>2072</v>
      </c>
      <c r="E44" s="131">
        <f t="shared" si="45"/>
        <v>8306</v>
      </c>
      <c r="F44" s="131" t="str">
        <f t="shared" si="2"/>
        <v>92D8</v>
      </c>
      <c r="G44" s="131">
        <f t="shared" si="46"/>
        <v>37592</v>
      </c>
      <c r="H44" s="131" t="str">
        <f t="shared" si="3"/>
        <v>22CC</v>
      </c>
      <c r="I44" s="131">
        <f t="shared" si="47"/>
        <v>8908</v>
      </c>
      <c r="J44" s="132">
        <v>5</v>
      </c>
      <c r="K44" s="164" t="str">
        <f t="shared" si="4"/>
        <v>D8</v>
      </c>
      <c r="L44" s="132">
        <f t="shared" si="48"/>
        <v>216</v>
      </c>
      <c r="M44" s="164" t="str">
        <f t="shared" si="5"/>
        <v>92</v>
      </c>
      <c r="N44" s="132">
        <f t="shared" si="6"/>
        <v>146.84375</v>
      </c>
      <c r="O44" s="182"/>
      <c r="P44" s="166" t="str">
        <f>_xlfn.XLOOKUP(C44,全武将名字及头像!$B$3:$B$257,全武将名字及头像!$H$3:$H$257)</f>
        <v>8A</v>
      </c>
      <c r="Q44" s="166">
        <f>_xlfn.XLOOKUP(C44,全武将名字及头像!$B$3:$B$257,全武将名字及头像!$I$3:$I$257)</f>
        <v>58</v>
      </c>
      <c r="R44" s="166" t="str">
        <f>_xlfn.XLOOKUP(C44,全武将名字及头像!$B$3:$B$257,全武将名字及头像!$J$3:$J$257)</f>
        <v>5C</v>
      </c>
      <c r="S44" s="166" t="str">
        <f>_xlfn.XLOOKUP(C44,全武将名字及头像!$B$3:$B$257,全武将名字及头像!$K$3:$K$257)</f>
        <v>FF</v>
      </c>
      <c r="T44" s="132" t="s">
        <v>93</v>
      </c>
      <c r="U44" s="167" t="str">
        <f>_xlfn.XLOOKUP(C44,武将属性排列!$C$1:$C$255,武将属性排列!$D$1:$D$255)</f>
        <v>在野</v>
      </c>
      <c r="V44" s="168">
        <f>_xlfn.XLOOKUP(C44,武将属性排列!$C$1:$C$255,武将属性排列!$E$1:$E$255)</f>
        <v>72</v>
      </c>
      <c r="W44" s="168">
        <f>_xlfn.XLOOKUP(C44,武将属性排列!$C$1:$C$255,武将属性排列!$F$1:$F$255)</f>
        <v>87</v>
      </c>
      <c r="X44" s="168">
        <f>_xlfn.XLOOKUP(C44,武将属性排列!$C$1:$C$255,武将属性排列!$G$1:$G$255)</f>
        <v>55</v>
      </c>
      <c r="Y44" s="168">
        <f>_xlfn.XLOOKUP(C44,武将属性排列!$C$1:$C$255,武将属性排列!$I$1:$I$255)</f>
        <v>70</v>
      </c>
      <c r="Z44" s="169">
        <f>_xlfn.XLOOKUP(C44,武将属性排列!$C$1:$C$255,武将属性排列!$K$1:$K$255)</f>
        <v>0</v>
      </c>
      <c r="AA44" s="169">
        <v>500</v>
      </c>
      <c r="AB44" s="168">
        <f>_xlfn.XLOOKUP(C44,武将属性排列!$C$1:$C$255,武将属性排列!$O$1:$O$255)</f>
        <v>90</v>
      </c>
      <c r="AC44" s="170">
        <f t="shared" si="49"/>
        <v>265364</v>
      </c>
      <c r="AD44" s="170" t="str">
        <f t="shared" si="7"/>
        <v>40C94</v>
      </c>
      <c r="AE44" s="182"/>
      <c r="AF44" s="171">
        <f t="shared" si="78"/>
        <v>40</v>
      </c>
      <c r="AG44" s="172" t="str">
        <f t="shared" si="9"/>
        <v>48</v>
      </c>
      <c r="AH44" s="172" t="str">
        <f t="shared" si="10"/>
        <v>57</v>
      </c>
      <c r="AI44" s="172" t="str">
        <f t="shared" si="11"/>
        <v>37</v>
      </c>
      <c r="AJ44" s="164">
        <f t="shared" si="12"/>
        <v>30</v>
      </c>
      <c r="AK44" s="172" t="str">
        <f t="shared" si="13"/>
        <v>46</v>
      </c>
      <c r="AL44" s="183" t="str">
        <f t="shared" si="14"/>
        <v>平军</v>
      </c>
      <c r="AM44" s="184" t="str">
        <f t="shared" si="15"/>
        <v>0</v>
      </c>
      <c r="AN44" s="172" t="str">
        <f t="shared" si="16"/>
        <v>5</v>
      </c>
      <c r="AO44" s="174">
        <f t="shared" si="17"/>
        <v>0</v>
      </c>
      <c r="AP44" s="174">
        <f t="shared" si="18"/>
        <v>4</v>
      </c>
      <c r="AQ44" s="175">
        <f t="shared" si="19"/>
        <v>2</v>
      </c>
      <c r="AR44" s="176" t="str">
        <f t="shared" si="20"/>
        <v>5A</v>
      </c>
      <c r="AS44" s="182"/>
      <c r="AT44" s="177">
        <f>_xlfn.XLOOKUP(C44,全武将名字及头像!$B$3:$B$257,全武将名字及头像!$P$3:$P$257)</f>
        <v>13</v>
      </c>
      <c r="AU44" s="178"/>
      <c r="AV44" s="177">
        <f>_xlfn.XLOOKUP(C44,全武将名字及头像!$B$3:$B$257,全武将名字及头像!$Q$3:$Q$257)</f>
        <v>14</v>
      </c>
      <c r="DD44" s="121" t="str">
        <f>LOOKUP(C44,全武将名字及头像!$B$3:$B$257,全武将名字及头像!$B$3:$B$257)</f>
        <v>邓芝</v>
      </c>
      <c r="DE44" s="121">
        <f t="shared" si="52"/>
        <v>1</v>
      </c>
    </row>
    <row r="45" spans="1:109">
      <c r="A45" s="192" t="str">
        <f t="shared" si="79"/>
        <v>29</v>
      </c>
      <c r="B45" s="75">
        <v>41</v>
      </c>
      <c r="C45" s="75" t="s">
        <v>147</v>
      </c>
      <c r="D45" s="131" t="str">
        <f t="shared" si="1"/>
        <v>2074</v>
      </c>
      <c r="E45" s="131">
        <f t="shared" si="45"/>
        <v>8308</v>
      </c>
      <c r="F45" s="131" t="str">
        <f t="shared" si="2"/>
        <v>92DD</v>
      </c>
      <c r="G45" s="131">
        <f t="shared" si="46"/>
        <v>37597</v>
      </c>
      <c r="H45" s="131" t="str">
        <f t="shared" si="3"/>
        <v>22D1</v>
      </c>
      <c r="I45" s="131">
        <f t="shared" si="47"/>
        <v>8913</v>
      </c>
      <c r="J45" s="132">
        <v>5</v>
      </c>
      <c r="K45" s="164" t="str">
        <f t="shared" si="4"/>
        <v>DD</v>
      </c>
      <c r="L45" s="132">
        <f t="shared" si="48"/>
        <v>221</v>
      </c>
      <c r="M45" s="164" t="str">
        <f t="shared" si="5"/>
        <v>92</v>
      </c>
      <c r="N45" s="132">
        <f t="shared" si="6"/>
        <v>146.86328125</v>
      </c>
      <c r="O45" s="182"/>
      <c r="P45" s="166" t="str">
        <f>_xlfn.XLOOKUP(C45,全武将名字及头像!$B$3:$B$257,全武将名字及头像!$H$3:$H$257)</f>
        <v>8A</v>
      </c>
      <c r="Q45" s="166" t="str">
        <f>_xlfn.XLOOKUP(C45,全武将名字及头像!$B$3:$B$257,全武将名字及头像!$I$3:$I$257)</f>
        <v>5E</v>
      </c>
      <c r="R45" s="166">
        <f>_xlfn.XLOOKUP(C45,全武将名字及头像!$B$3:$B$257,全武将名字及头像!$J$3:$J$257)</f>
        <v>70</v>
      </c>
      <c r="S45" s="166" t="str">
        <f>_xlfn.XLOOKUP(C45,全武将名字及头像!$B$3:$B$257,全武将名字及头像!$K$3:$K$257)</f>
        <v>FF</v>
      </c>
      <c r="T45" s="132" t="s">
        <v>93</v>
      </c>
      <c r="U45" s="167" t="str">
        <f>_xlfn.XLOOKUP(C45,武将属性排列!$C$1:$C$255,武将属性排列!$D$1:$D$255)</f>
        <v>在野</v>
      </c>
      <c r="V45" s="168">
        <f>_xlfn.XLOOKUP(C45,武将属性排列!$C$1:$C$255,武将属性排列!$E$1:$E$255)</f>
        <v>99</v>
      </c>
      <c r="W45" s="168">
        <f>_xlfn.XLOOKUP(C45,武将属性排列!$C$1:$C$255,武将属性排列!$F$1:$F$255)</f>
        <v>41</v>
      </c>
      <c r="X45" s="168">
        <f>_xlfn.XLOOKUP(C45,武将属性排列!$C$1:$C$255,武将属性排列!$G$1:$G$255)</f>
        <v>97</v>
      </c>
      <c r="Y45" s="168">
        <f>_xlfn.XLOOKUP(C45,武将属性排列!$C$1:$C$255,武将属性排列!$I$1:$I$255)</f>
        <v>99</v>
      </c>
      <c r="Z45" s="169">
        <f>_xlfn.XLOOKUP(C45,武将属性排列!$C$1:$C$255,武将属性排列!$K$1:$K$255)</f>
        <v>2</v>
      </c>
      <c r="AA45" s="169">
        <v>500</v>
      </c>
      <c r="AB45" s="168">
        <f>_xlfn.XLOOKUP(C45,武将属性排列!$C$1:$C$255,武将属性排列!$O$1:$O$255)</f>
        <v>53</v>
      </c>
      <c r="AC45" s="170">
        <f t="shared" si="49"/>
        <v>265372</v>
      </c>
      <c r="AD45" s="170" t="str">
        <f t="shared" si="7"/>
        <v>40C9C</v>
      </c>
      <c r="AE45" s="182"/>
      <c r="AF45" s="171">
        <f t="shared" si="78"/>
        <v>40</v>
      </c>
      <c r="AG45" s="172" t="str">
        <f t="shared" si="9"/>
        <v>63</v>
      </c>
      <c r="AH45" s="172" t="str">
        <f t="shared" si="10"/>
        <v>29</v>
      </c>
      <c r="AI45" s="172" t="str">
        <f t="shared" si="11"/>
        <v>61</v>
      </c>
      <c r="AJ45" s="164">
        <f t="shared" si="12"/>
        <v>10</v>
      </c>
      <c r="AK45" s="172" t="str">
        <f t="shared" si="13"/>
        <v>63</v>
      </c>
      <c r="AL45" s="183" t="str">
        <f t="shared" si="14"/>
        <v>山军</v>
      </c>
      <c r="AM45" s="184">
        <f t="shared" si="15"/>
        <v>2</v>
      </c>
      <c r="AN45" s="172" t="str">
        <f t="shared" si="16"/>
        <v>5</v>
      </c>
      <c r="AO45" s="174">
        <f t="shared" si="17"/>
        <v>0</v>
      </c>
      <c r="AP45" s="174">
        <f t="shared" si="18"/>
        <v>4</v>
      </c>
      <c r="AQ45" s="175">
        <f t="shared" si="19"/>
        <v>4</v>
      </c>
      <c r="AR45" s="176" t="str">
        <f t="shared" si="20"/>
        <v>35</v>
      </c>
      <c r="AS45" s="182"/>
      <c r="AT45" s="177">
        <f>_xlfn.XLOOKUP(C45,全武将名字及头像!$B$3:$B$257,全武将名字及头像!$P$3:$P$257)</f>
        <v>13</v>
      </c>
      <c r="AU45" s="178"/>
      <c r="AV45" s="177">
        <f>_xlfn.XLOOKUP(C45,全武将名字及头像!$B$3:$B$257,全武将名字及头像!$Q$3:$Q$257)</f>
        <v>28</v>
      </c>
      <c r="DD45" s="121" t="str">
        <f>LOOKUP(C45,全武将名字及头像!$B$3:$B$257,全武将名字及头像!$B$3:$B$257)</f>
        <v>典韦</v>
      </c>
      <c r="DE45" s="121">
        <f t="shared" si="52"/>
        <v>1</v>
      </c>
    </row>
    <row r="46" spans="1:109">
      <c r="A46" s="192" t="str">
        <f t="shared" si="79"/>
        <v>2A</v>
      </c>
      <c r="B46" s="75">
        <v>42</v>
      </c>
      <c r="C46" s="75" t="s">
        <v>149</v>
      </c>
      <c r="D46" s="131" t="str">
        <f t="shared" si="1"/>
        <v>2076</v>
      </c>
      <c r="E46" s="131">
        <f t="shared" si="45"/>
        <v>8310</v>
      </c>
      <c r="F46" s="131" t="str">
        <f t="shared" si="2"/>
        <v>92E2</v>
      </c>
      <c r="G46" s="131">
        <f t="shared" si="46"/>
        <v>37602</v>
      </c>
      <c r="H46" s="131" t="str">
        <f t="shared" si="3"/>
        <v>22D6</v>
      </c>
      <c r="I46" s="131">
        <f t="shared" si="47"/>
        <v>8918</v>
      </c>
      <c r="J46" s="132">
        <v>5</v>
      </c>
      <c r="K46" s="164" t="str">
        <f t="shared" si="4"/>
        <v>E2</v>
      </c>
      <c r="L46" s="132">
        <f t="shared" si="48"/>
        <v>226</v>
      </c>
      <c r="M46" s="164" t="str">
        <f t="shared" si="5"/>
        <v>92</v>
      </c>
      <c r="N46" s="132">
        <f t="shared" si="6"/>
        <v>146.8828125</v>
      </c>
      <c r="O46" s="182"/>
      <c r="P46" s="166" t="str">
        <f>_xlfn.XLOOKUP(C46,全武将名字及头像!$B$3:$B$257,全武将名字及头像!$H$3:$H$257)</f>
        <v>8A</v>
      </c>
      <c r="Q46" s="166">
        <f>_xlfn.XLOOKUP(C46,全武将名字及头像!$B$3:$B$257,全武将名字及头像!$I$3:$I$257)</f>
        <v>72</v>
      </c>
      <c r="R46" s="166">
        <f>_xlfn.XLOOKUP(C46,全武将名字及头像!$B$3:$B$257,全武将名字及头像!$J$3:$J$257)</f>
        <v>74</v>
      </c>
      <c r="S46" s="166" t="str">
        <f>_xlfn.XLOOKUP(C46,全武将名字及头像!$B$3:$B$257,全武将名字及头像!$K$3:$K$257)</f>
        <v>FF</v>
      </c>
      <c r="T46" s="132" t="s">
        <v>93</v>
      </c>
      <c r="U46" s="167" t="str">
        <f>_xlfn.XLOOKUP(C46,武将属性排列!$C$1:$C$255,武将属性排列!$D$1:$D$255)</f>
        <v>在野</v>
      </c>
      <c r="V46" s="168">
        <f>_xlfn.XLOOKUP(C46,武将属性排列!$C$1:$C$255,武将属性排列!$E$1:$E$255)</f>
        <v>63</v>
      </c>
      <c r="W46" s="168">
        <f>_xlfn.XLOOKUP(C46,武将属性排列!$C$1:$C$255,武将属性排列!$F$1:$F$255)</f>
        <v>79</v>
      </c>
      <c r="X46" s="168">
        <f>_xlfn.XLOOKUP(C46,武将属性排列!$C$1:$C$255,武将属性排列!$G$1:$G$255)</f>
        <v>40</v>
      </c>
      <c r="Y46" s="168">
        <f>_xlfn.XLOOKUP(C46,武将属性排列!$C$1:$C$255,武将属性排列!$I$1:$I$255)</f>
        <v>40</v>
      </c>
      <c r="Z46" s="169">
        <f>_xlfn.XLOOKUP(C46,武将属性排列!$C$1:$C$255,武将属性排列!$K$1:$K$255)</f>
        <v>0</v>
      </c>
      <c r="AA46" s="169">
        <v>500</v>
      </c>
      <c r="AB46" s="168">
        <f>_xlfn.XLOOKUP(C46,武将属性排列!$C$1:$C$255,武将属性排列!$O$1:$O$255)</f>
        <v>95</v>
      </c>
      <c r="AC46" s="170">
        <f t="shared" si="49"/>
        <v>265380</v>
      </c>
      <c r="AD46" s="170" t="str">
        <f t="shared" si="7"/>
        <v>40CA4</v>
      </c>
      <c r="AE46" s="182"/>
      <c r="AF46" s="171">
        <f t="shared" si="78"/>
        <v>40</v>
      </c>
      <c r="AG46" s="172" t="str">
        <f t="shared" si="9"/>
        <v>3F</v>
      </c>
      <c r="AH46" s="172" t="str">
        <f t="shared" si="10"/>
        <v>4F</v>
      </c>
      <c r="AI46" s="172" t="str">
        <f t="shared" si="11"/>
        <v>28</v>
      </c>
      <c r="AJ46" s="164">
        <f t="shared" si="12"/>
        <v>40</v>
      </c>
      <c r="AK46" s="172" t="str">
        <f t="shared" si="13"/>
        <v>28</v>
      </c>
      <c r="AL46" s="183" t="str">
        <f t="shared" si="14"/>
        <v>平军</v>
      </c>
      <c r="AM46" s="184" t="str">
        <f t="shared" si="15"/>
        <v>0</v>
      </c>
      <c r="AN46" s="172" t="str">
        <f t="shared" si="16"/>
        <v>5</v>
      </c>
      <c r="AO46" s="174">
        <f t="shared" si="17"/>
        <v>0</v>
      </c>
      <c r="AP46" s="174">
        <f t="shared" si="18"/>
        <v>3</v>
      </c>
      <c r="AQ46" s="175">
        <f t="shared" si="19"/>
        <v>1</v>
      </c>
      <c r="AR46" s="176" t="str">
        <f t="shared" si="20"/>
        <v>5F</v>
      </c>
      <c r="AS46" s="182"/>
      <c r="AT46" s="177">
        <f>_xlfn.XLOOKUP(C46,全武将名字及头像!$B$3:$B$257,全武将名字及头像!$P$3:$P$257)</f>
        <v>18</v>
      </c>
      <c r="AU46" s="178"/>
      <c r="AV46" s="177">
        <f>_xlfn.XLOOKUP(C46,全武将名字及头像!$B$3:$B$257,全武将名字及头像!$Q$3:$Q$257)</f>
        <v>0</v>
      </c>
      <c r="DD46" s="121" t="str">
        <f>LOOKUP(C46,全武将名字及头像!$B$3:$B$257,全武将名字及头像!$B$3:$B$257)</f>
        <v>貂蝉</v>
      </c>
      <c r="DE46" s="121">
        <f t="shared" si="52"/>
        <v>1</v>
      </c>
    </row>
    <row r="47" spans="1:109">
      <c r="A47" s="192" t="str">
        <f t="shared" si="79"/>
        <v>2B</v>
      </c>
      <c r="B47" s="75">
        <v>43</v>
      </c>
      <c r="C47" s="75" t="s">
        <v>151</v>
      </c>
      <c r="D47" s="131" t="str">
        <f t="shared" si="1"/>
        <v>2078</v>
      </c>
      <c r="E47" s="131">
        <f t="shared" si="45"/>
        <v>8312</v>
      </c>
      <c r="F47" s="131" t="str">
        <f t="shared" si="2"/>
        <v>92E7</v>
      </c>
      <c r="G47" s="131">
        <f t="shared" si="46"/>
        <v>37607</v>
      </c>
      <c r="H47" s="131" t="str">
        <f t="shared" si="3"/>
        <v>22DB</v>
      </c>
      <c r="I47" s="131">
        <f t="shared" si="47"/>
        <v>8923</v>
      </c>
      <c r="J47" s="132">
        <v>5</v>
      </c>
      <c r="K47" s="164" t="str">
        <f t="shared" si="4"/>
        <v>E7</v>
      </c>
      <c r="L47" s="132">
        <f t="shared" si="48"/>
        <v>231</v>
      </c>
      <c r="M47" s="164" t="str">
        <f t="shared" si="5"/>
        <v>92</v>
      </c>
      <c r="N47" s="132">
        <f t="shared" si="6"/>
        <v>146.90234375</v>
      </c>
      <c r="O47" s="182"/>
      <c r="P47" s="166" t="str">
        <f>_xlfn.XLOOKUP(C47,全武将名字及头像!$B$3:$B$257,全武将名字及头像!$H$3:$H$257)</f>
        <v>8A</v>
      </c>
      <c r="Q47" s="166">
        <f>_xlfn.XLOOKUP(C47,全武将名字及头像!$B$3:$B$257,全武将名字及头像!$I$3:$I$257)</f>
        <v>76</v>
      </c>
      <c r="R47" s="166">
        <f>_xlfn.XLOOKUP(C47,全武将名字及头像!$B$3:$B$257,全武将名字及头像!$J$3:$J$257)</f>
        <v>78</v>
      </c>
      <c r="S47" s="166" t="str">
        <f>_xlfn.XLOOKUP(C47,全武将名字及头像!$B$3:$B$257,全武将名字及头像!$K$3:$K$257)</f>
        <v>FF</v>
      </c>
      <c r="T47" s="132" t="s">
        <v>93</v>
      </c>
      <c r="U47" s="167" t="str">
        <f>_xlfn.XLOOKUP(C47,武将属性排列!$C$1:$C$255,武将属性排列!$D$1:$D$255)</f>
        <v>在野</v>
      </c>
      <c r="V47" s="168">
        <f>_xlfn.XLOOKUP(C47,武将属性排列!$C$1:$C$255,武将属性排列!$E$1:$E$255)</f>
        <v>93</v>
      </c>
      <c r="W47" s="168">
        <f>_xlfn.XLOOKUP(C47,武将属性排列!$C$1:$C$255,武将属性排列!$F$1:$F$255)</f>
        <v>68</v>
      </c>
      <c r="X47" s="168">
        <f>_xlfn.XLOOKUP(C47,武将属性排列!$C$1:$C$255,武将属性排列!$G$1:$G$255)</f>
        <v>79</v>
      </c>
      <c r="Y47" s="168">
        <f>_xlfn.XLOOKUP(C47,武将属性排列!$C$1:$C$255,武将属性排列!$I$1:$I$255)</f>
        <v>97</v>
      </c>
      <c r="Z47" s="169">
        <f>_xlfn.XLOOKUP(C47,武将属性排列!$C$1:$C$255,武将属性排列!$K$1:$K$255)</f>
        <v>1</v>
      </c>
      <c r="AA47" s="169">
        <v>500</v>
      </c>
      <c r="AB47" s="168">
        <f>_xlfn.XLOOKUP(C47,武将属性排列!$C$1:$C$255,武将属性排列!$O$1:$O$255)</f>
        <v>85</v>
      </c>
      <c r="AC47" s="170">
        <f t="shared" si="49"/>
        <v>265388</v>
      </c>
      <c r="AD47" s="170" t="str">
        <f t="shared" si="7"/>
        <v>40CAC</v>
      </c>
      <c r="AE47" s="182"/>
      <c r="AF47" s="171">
        <f t="shared" si="78"/>
        <v>40</v>
      </c>
      <c r="AG47" s="172" t="str">
        <f t="shared" si="9"/>
        <v>5D</v>
      </c>
      <c r="AH47" s="172" t="str">
        <f t="shared" si="10"/>
        <v>44</v>
      </c>
      <c r="AI47" s="172" t="str">
        <f t="shared" si="11"/>
        <v>4F</v>
      </c>
      <c r="AJ47" s="164">
        <f t="shared" si="12"/>
        <v>20</v>
      </c>
      <c r="AK47" s="172" t="str">
        <f t="shared" si="13"/>
        <v>61</v>
      </c>
      <c r="AL47" s="183" t="str">
        <f t="shared" si="14"/>
        <v>水军</v>
      </c>
      <c r="AM47" s="184">
        <f t="shared" si="15"/>
        <v>1</v>
      </c>
      <c r="AN47" s="172" t="str">
        <f t="shared" si="16"/>
        <v>5</v>
      </c>
      <c r="AO47" s="174">
        <f t="shared" si="17"/>
        <v>0</v>
      </c>
      <c r="AP47" s="174">
        <f t="shared" si="18"/>
        <v>4</v>
      </c>
      <c r="AQ47" s="175">
        <f t="shared" si="19"/>
        <v>3</v>
      </c>
      <c r="AR47" s="176" t="str">
        <f t="shared" si="20"/>
        <v>55</v>
      </c>
      <c r="AS47" s="182"/>
      <c r="AT47" s="177">
        <f>_xlfn.XLOOKUP(C47,全武将名字及头像!$B$3:$B$257,全武将名字及头像!$P$3:$P$257)</f>
        <v>18</v>
      </c>
      <c r="AU47" s="178"/>
      <c r="AV47" s="177">
        <f>_xlfn.XLOOKUP(C47,全武将名字及头像!$B$3:$B$257,全武将名字及头像!$Q$3:$Q$257)</f>
        <v>14</v>
      </c>
      <c r="DD47" s="121" t="str">
        <f>LOOKUP(C47,全武将名字及头像!$B$3:$B$257,全武将名字及头像!$B$3:$B$257)</f>
        <v>丁奉</v>
      </c>
      <c r="DE47" s="121">
        <f t="shared" si="52"/>
        <v>1</v>
      </c>
    </row>
    <row r="48" spans="1:109">
      <c r="A48" s="192" t="str">
        <f t="shared" si="79"/>
        <v>2C</v>
      </c>
      <c r="B48" s="75">
        <v>44</v>
      </c>
      <c r="C48" s="75" t="s">
        <v>153</v>
      </c>
      <c r="D48" s="131" t="str">
        <f t="shared" si="1"/>
        <v>207A</v>
      </c>
      <c r="E48" s="131">
        <f t="shared" si="45"/>
        <v>8314</v>
      </c>
      <c r="F48" s="131" t="str">
        <f t="shared" si="2"/>
        <v>92EC</v>
      </c>
      <c r="G48" s="131">
        <f t="shared" si="46"/>
        <v>37612</v>
      </c>
      <c r="H48" s="131" t="str">
        <f t="shared" si="3"/>
        <v>22E0</v>
      </c>
      <c r="I48" s="131">
        <f t="shared" si="47"/>
        <v>8928</v>
      </c>
      <c r="J48" s="132">
        <v>5</v>
      </c>
      <c r="K48" s="164" t="str">
        <f t="shared" si="4"/>
        <v>EC</v>
      </c>
      <c r="L48" s="132">
        <f t="shared" si="48"/>
        <v>236</v>
      </c>
      <c r="M48" s="164" t="str">
        <f t="shared" si="5"/>
        <v>92</v>
      </c>
      <c r="N48" s="132">
        <f t="shared" si="6"/>
        <v>146.921875</v>
      </c>
      <c r="O48" s="182"/>
      <c r="P48" s="166" t="str">
        <f>_xlfn.XLOOKUP(C48,全武将名字及头像!$B$3:$B$257,全武将名字及头像!$H$3:$H$257)</f>
        <v>8B</v>
      </c>
      <c r="Q48" s="166">
        <f>_xlfn.XLOOKUP(C48,全武将名字及头像!$B$3:$B$257,全武将名字及头像!$I$3:$I$257)</f>
        <v>50</v>
      </c>
      <c r="R48" s="166">
        <f>_xlfn.XLOOKUP(C48,全武将名字及头像!$B$3:$B$257,全武将名字及头像!$J$3:$J$257)</f>
        <v>52</v>
      </c>
      <c r="S48" s="166" t="str">
        <f>_xlfn.XLOOKUP(C48,全武将名字及头像!$B$3:$B$257,全武将名字及头像!$K$3:$K$257)</f>
        <v>FF</v>
      </c>
      <c r="T48" s="132" t="s">
        <v>93</v>
      </c>
      <c r="U48" s="167" t="str">
        <f>_xlfn.XLOOKUP(C48,武将属性排列!$C$1:$C$255,武将属性排列!$D$1:$D$255)</f>
        <v>在野</v>
      </c>
      <c r="V48" s="168">
        <f>_xlfn.XLOOKUP(C48,武将属性排列!$C$1:$C$255,武将属性排列!$E$1:$E$255)</f>
        <v>18</v>
      </c>
      <c r="W48" s="168">
        <f>_xlfn.XLOOKUP(C48,武将属性排列!$C$1:$C$255,武将属性排列!$F$1:$F$255)</f>
        <v>89</v>
      </c>
      <c r="X48" s="168">
        <f>_xlfn.XLOOKUP(C48,武将属性排列!$C$1:$C$255,武将属性排列!$G$1:$G$255)</f>
        <v>16</v>
      </c>
      <c r="Y48" s="168">
        <f>_xlfn.XLOOKUP(C48,武将属性排列!$C$1:$C$255,武将属性排列!$I$1:$I$255)</f>
        <v>94</v>
      </c>
      <c r="Z48" s="169">
        <f>_xlfn.XLOOKUP(C48,武将属性排列!$C$1:$C$255,武将属性排列!$K$1:$K$255)</f>
        <v>2</v>
      </c>
      <c r="AA48" s="169">
        <v>500</v>
      </c>
      <c r="AB48" s="168">
        <f>_xlfn.XLOOKUP(C48,武将属性排列!$C$1:$C$255,武将属性排列!$O$1:$O$255)</f>
        <v>85</v>
      </c>
      <c r="AC48" s="170">
        <f t="shared" si="49"/>
        <v>265396</v>
      </c>
      <c r="AD48" s="170" t="str">
        <f t="shared" si="7"/>
        <v>40CB4</v>
      </c>
      <c r="AE48" s="182"/>
      <c r="AF48" s="171">
        <f t="shared" si="78"/>
        <v>40</v>
      </c>
      <c r="AG48" s="172" t="str">
        <f t="shared" si="9"/>
        <v>12</v>
      </c>
      <c r="AH48" s="172" t="str">
        <f t="shared" si="10"/>
        <v>59</v>
      </c>
      <c r="AI48" s="172" t="str">
        <f t="shared" si="11"/>
        <v>10</v>
      </c>
      <c r="AJ48" s="164">
        <f t="shared" si="12"/>
        <v>50</v>
      </c>
      <c r="AK48" s="172" t="str">
        <f t="shared" si="13"/>
        <v>5E</v>
      </c>
      <c r="AL48" s="183" t="str">
        <f t="shared" si="14"/>
        <v>山军</v>
      </c>
      <c r="AM48" s="184">
        <f t="shared" si="15"/>
        <v>2</v>
      </c>
      <c r="AN48" s="172" t="str">
        <f t="shared" si="16"/>
        <v>5</v>
      </c>
      <c r="AO48" s="174">
        <f t="shared" si="17"/>
        <v>0</v>
      </c>
      <c r="AP48" s="174">
        <f t="shared" si="18"/>
        <v>4</v>
      </c>
      <c r="AQ48" s="175">
        <f t="shared" si="19"/>
        <v>0</v>
      </c>
      <c r="AR48" s="176" t="str">
        <f t="shared" si="20"/>
        <v>55</v>
      </c>
      <c r="AS48" s="182"/>
      <c r="AT48" s="177">
        <f>_xlfn.XLOOKUP(C48,全武将名字及头像!$B$3:$B$257,全武将名字及头像!$P$3:$P$257)</f>
        <v>18</v>
      </c>
      <c r="AU48" s="178"/>
      <c r="AV48" s="177">
        <f>_xlfn.XLOOKUP(C48,全武将名字及头像!$B$3:$B$257,全武将名字及头像!$Q$3:$Q$257)</f>
        <v>28</v>
      </c>
      <c r="DD48" s="121" t="str">
        <f>LOOKUP(C48,全武将名字及头像!$B$3:$B$257,全武将名字及头像!$B$3:$B$257)</f>
        <v>董和</v>
      </c>
      <c r="DE48" s="121">
        <f t="shared" si="52"/>
        <v>1</v>
      </c>
    </row>
    <row r="49" spans="1:109">
      <c r="A49" s="192" t="str">
        <f t="shared" si="79"/>
        <v>2D</v>
      </c>
      <c r="B49" s="75">
        <v>45</v>
      </c>
      <c r="C49" s="75" t="s">
        <v>156</v>
      </c>
      <c r="D49" s="131" t="str">
        <f t="shared" si="1"/>
        <v>207C</v>
      </c>
      <c r="E49" s="131">
        <f t="shared" si="45"/>
        <v>8316</v>
      </c>
      <c r="F49" s="131" t="str">
        <f t="shared" si="2"/>
        <v>92F1</v>
      </c>
      <c r="G49" s="131">
        <f t="shared" si="46"/>
        <v>37617</v>
      </c>
      <c r="H49" s="131" t="str">
        <f t="shared" si="3"/>
        <v>22E5</v>
      </c>
      <c r="I49" s="131">
        <f t="shared" si="47"/>
        <v>8933</v>
      </c>
      <c r="J49" s="132">
        <v>5</v>
      </c>
      <c r="K49" s="164" t="str">
        <f t="shared" si="4"/>
        <v>F1</v>
      </c>
      <c r="L49" s="132">
        <f t="shared" si="48"/>
        <v>241</v>
      </c>
      <c r="M49" s="164" t="str">
        <f t="shared" si="5"/>
        <v>92</v>
      </c>
      <c r="N49" s="132">
        <f t="shared" si="6"/>
        <v>146.94140625</v>
      </c>
      <c r="O49" s="182"/>
      <c r="P49" s="166" t="str">
        <f>_xlfn.XLOOKUP(C49,全武将名字及头像!$B$3:$B$257,全武将名字及头像!$H$3:$H$257)</f>
        <v>8B</v>
      </c>
      <c r="Q49" s="166">
        <f>_xlfn.XLOOKUP(C49,全武将名字及头像!$B$3:$B$257,全武将名字及头像!$I$3:$I$257)</f>
        <v>50</v>
      </c>
      <c r="R49" s="166">
        <f>_xlfn.XLOOKUP(C49,全武将名字及头像!$B$3:$B$257,全武将名字及头像!$J$3:$J$257)</f>
        <v>54</v>
      </c>
      <c r="S49" s="166" t="str">
        <f>_xlfn.XLOOKUP(C49,全武将名字及头像!$B$3:$B$257,全武将名字及头像!$K$3:$K$257)</f>
        <v>FF</v>
      </c>
      <c r="T49" s="132" t="s">
        <v>93</v>
      </c>
      <c r="U49" s="167" t="str">
        <f>_xlfn.XLOOKUP(C49,武将属性排列!$C$1:$C$255,武将属性排列!$D$1:$D$255)</f>
        <v>在野</v>
      </c>
      <c r="V49" s="168">
        <f>_xlfn.XLOOKUP(C49,武将属性排列!$C$1:$C$255,武将属性排列!$E$1:$E$255)</f>
        <v>77</v>
      </c>
      <c r="W49" s="168">
        <f>_xlfn.XLOOKUP(C49,武将属性排列!$C$1:$C$255,武将属性排列!$F$1:$F$255)</f>
        <v>41</v>
      </c>
      <c r="X49" s="168">
        <f>_xlfn.XLOOKUP(C49,武将属性排列!$C$1:$C$255,武将属性排列!$G$1:$G$255)</f>
        <v>60</v>
      </c>
      <c r="Y49" s="168">
        <f>_xlfn.XLOOKUP(C49,武将属性排列!$C$1:$C$255,武将属性排列!$I$1:$I$255)</f>
        <v>93</v>
      </c>
      <c r="Z49" s="169">
        <f>_xlfn.XLOOKUP(C49,武将属性排列!$C$1:$C$255,武将属性排列!$K$1:$K$255)</f>
        <v>2</v>
      </c>
      <c r="AA49" s="169">
        <v>500</v>
      </c>
      <c r="AB49" s="168">
        <f>_xlfn.XLOOKUP(C49,武将属性排列!$C$1:$C$255,武将属性排列!$O$1:$O$255)</f>
        <v>12</v>
      </c>
      <c r="AC49" s="170">
        <f t="shared" si="49"/>
        <v>265404</v>
      </c>
      <c r="AD49" s="170" t="str">
        <f t="shared" si="7"/>
        <v>40CBC</v>
      </c>
      <c r="AE49" s="182"/>
      <c r="AF49" s="171">
        <f t="shared" si="78"/>
        <v>40</v>
      </c>
      <c r="AG49" s="172" t="str">
        <f t="shared" si="9"/>
        <v>4D</v>
      </c>
      <c r="AH49" s="172" t="str">
        <f t="shared" si="10"/>
        <v>29</v>
      </c>
      <c r="AI49" s="172" t="str">
        <f t="shared" si="11"/>
        <v>3C</v>
      </c>
      <c r="AJ49" s="164">
        <f t="shared" si="12"/>
        <v>30</v>
      </c>
      <c r="AK49" s="172" t="str">
        <f t="shared" si="13"/>
        <v>5D</v>
      </c>
      <c r="AL49" s="183" t="str">
        <f t="shared" si="14"/>
        <v>山军</v>
      </c>
      <c r="AM49" s="184">
        <f t="shared" si="15"/>
        <v>2</v>
      </c>
      <c r="AN49" s="172" t="str">
        <f t="shared" si="16"/>
        <v>5</v>
      </c>
      <c r="AO49" s="174">
        <f t="shared" si="17"/>
        <v>0</v>
      </c>
      <c r="AP49" s="174">
        <f t="shared" si="18"/>
        <v>3</v>
      </c>
      <c r="AQ49" s="175">
        <f t="shared" si="19"/>
        <v>2</v>
      </c>
      <c r="AR49" s="176" t="str">
        <f t="shared" si="20"/>
        <v>0C</v>
      </c>
      <c r="AS49" s="182"/>
      <c r="AT49" s="177">
        <f>_xlfn.XLOOKUP(C49,全武将名字及头像!$B$3:$B$257,全武将名字及头像!$P$3:$P$257)</f>
        <v>19</v>
      </c>
      <c r="AU49" s="178"/>
      <c r="AV49" s="177">
        <f>_xlfn.XLOOKUP(C49,全武将名字及头像!$B$3:$B$257,全武将名字及头像!$Q$3:$Q$257)</f>
        <v>0</v>
      </c>
      <c r="DD49" s="121" t="str">
        <f>LOOKUP(C49,全武将名字及头像!$B$3:$B$257,全武将名字及头像!$B$3:$B$257)</f>
        <v>董旻</v>
      </c>
      <c r="DE49" s="121">
        <f t="shared" si="52"/>
        <v>1</v>
      </c>
    </row>
    <row r="50" spans="1:109">
      <c r="A50" s="192" t="str">
        <f t="shared" si="79"/>
        <v>2E</v>
      </c>
      <c r="B50" s="75">
        <v>46</v>
      </c>
      <c r="C50" s="75" t="s">
        <v>158</v>
      </c>
      <c r="D50" s="131" t="str">
        <f t="shared" si="1"/>
        <v>207E</v>
      </c>
      <c r="E50" s="131">
        <f t="shared" si="45"/>
        <v>8318</v>
      </c>
      <c r="F50" s="131" t="str">
        <f t="shared" si="2"/>
        <v>92F6</v>
      </c>
      <c r="G50" s="131">
        <f t="shared" si="46"/>
        <v>37622</v>
      </c>
      <c r="H50" s="131" t="str">
        <f t="shared" si="3"/>
        <v>22EA</v>
      </c>
      <c r="I50" s="131">
        <f t="shared" si="47"/>
        <v>8938</v>
      </c>
      <c r="J50" s="132">
        <v>5</v>
      </c>
      <c r="K50" s="164" t="str">
        <f t="shared" si="4"/>
        <v>F6</v>
      </c>
      <c r="L50" s="132">
        <f t="shared" si="48"/>
        <v>246</v>
      </c>
      <c r="M50" s="164" t="str">
        <f t="shared" si="5"/>
        <v>92</v>
      </c>
      <c r="N50" s="132">
        <f t="shared" si="6"/>
        <v>146.9609375</v>
      </c>
      <c r="O50" s="182"/>
      <c r="P50" s="166" t="str">
        <f>_xlfn.XLOOKUP(C50,全武将名字及头像!$B$3:$B$257,全武将名字及头像!$H$3:$H$257)</f>
        <v>8B</v>
      </c>
      <c r="Q50" s="166">
        <f>_xlfn.XLOOKUP(C50,全武将名字及头像!$B$3:$B$257,全武将名字及头像!$I$3:$I$257)</f>
        <v>50</v>
      </c>
      <c r="R50" s="166">
        <f>_xlfn.XLOOKUP(C50,全武将名字及头像!$B$3:$B$257,全武将名字及头像!$J$3:$J$257)</f>
        <v>56</v>
      </c>
      <c r="S50" s="166" t="str">
        <f>_xlfn.XLOOKUP(C50,全武将名字及头像!$B$3:$B$257,全武将名字及头像!$K$3:$K$257)</f>
        <v>FF</v>
      </c>
      <c r="T50" s="132" t="s">
        <v>93</v>
      </c>
      <c r="U50" s="167" t="str">
        <f>_xlfn.XLOOKUP(C50,武将属性排列!$C$1:$C$255,武将属性排列!$D$1:$D$255)</f>
        <v>在野</v>
      </c>
      <c r="V50" s="168">
        <f>_xlfn.XLOOKUP(C50,武将属性排列!$C$1:$C$255,武将属性排列!$E$1:$E$255)</f>
        <v>89</v>
      </c>
      <c r="W50" s="168">
        <f>_xlfn.XLOOKUP(C50,武将属性排列!$C$1:$C$255,武将属性排列!$F$1:$F$255)</f>
        <v>45</v>
      </c>
      <c r="X50" s="168">
        <f>_xlfn.XLOOKUP(C50,武将属性排列!$C$1:$C$255,武将属性排列!$G$1:$G$255)</f>
        <v>85</v>
      </c>
      <c r="Y50" s="168">
        <f>_xlfn.XLOOKUP(C50,武将属性排列!$C$1:$C$255,武将属性排列!$I$1:$I$255)</f>
        <v>82</v>
      </c>
      <c r="Z50" s="169">
        <f>_xlfn.XLOOKUP(C50,武将属性排列!$C$1:$C$255,武将属性排列!$K$1:$K$255)</f>
        <v>1</v>
      </c>
      <c r="AA50" s="169">
        <v>500</v>
      </c>
      <c r="AB50" s="168">
        <f>_xlfn.XLOOKUP(C50,武将属性排列!$C$1:$C$255,武将属性排列!$O$1:$O$255)</f>
        <v>52</v>
      </c>
      <c r="AC50" s="170">
        <f t="shared" si="49"/>
        <v>265412</v>
      </c>
      <c r="AD50" s="170" t="str">
        <f t="shared" si="7"/>
        <v>40CC4</v>
      </c>
      <c r="AE50" s="182"/>
      <c r="AF50" s="171">
        <f t="shared" si="78"/>
        <v>40</v>
      </c>
      <c r="AG50" s="172" t="str">
        <f t="shared" si="9"/>
        <v>59</v>
      </c>
      <c r="AH50" s="172" t="str">
        <f t="shared" si="10"/>
        <v>2D</v>
      </c>
      <c r="AI50" s="172" t="str">
        <f t="shared" si="11"/>
        <v>55</v>
      </c>
      <c r="AJ50" s="164">
        <f t="shared" si="12"/>
        <v>20</v>
      </c>
      <c r="AK50" s="172" t="str">
        <f t="shared" si="13"/>
        <v>52</v>
      </c>
      <c r="AL50" s="183" t="str">
        <f t="shared" si="14"/>
        <v>水军</v>
      </c>
      <c r="AM50" s="184">
        <f t="shared" si="15"/>
        <v>1</v>
      </c>
      <c r="AN50" s="172" t="str">
        <f t="shared" si="16"/>
        <v>5</v>
      </c>
      <c r="AO50" s="174">
        <f t="shared" si="17"/>
        <v>0</v>
      </c>
      <c r="AP50" s="174">
        <f t="shared" si="18"/>
        <v>3</v>
      </c>
      <c r="AQ50" s="175">
        <f t="shared" si="19"/>
        <v>3</v>
      </c>
      <c r="AR50" s="176" t="str">
        <f t="shared" si="20"/>
        <v>34</v>
      </c>
      <c r="AS50" s="182"/>
      <c r="AT50" s="177">
        <f>_xlfn.XLOOKUP(C50,全武将名字及头像!$B$3:$B$257,全武将名字及头像!$P$3:$P$257)</f>
        <v>19</v>
      </c>
      <c r="AU50" s="178"/>
      <c r="AV50" s="177">
        <f>_xlfn.XLOOKUP(C50,全武将名字及头像!$B$3:$B$257,全武将名字及头像!$Q$3:$Q$257)</f>
        <v>14</v>
      </c>
      <c r="DD50" s="121" t="str">
        <f>LOOKUP(C50,全武将名字及头像!$B$3:$B$257,全武将名字及头像!$B$3:$B$257)</f>
        <v>董袭</v>
      </c>
      <c r="DE50" s="121">
        <f t="shared" si="52"/>
        <v>1</v>
      </c>
    </row>
    <row r="51" spans="1:109">
      <c r="A51" s="192" t="str">
        <f t="shared" si="79"/>
        <v>2F</v>
      </c>
      <c r="B51" s="75">
        <v>47</v>
      </c>
      <c r="C51" s="75" t="s">
        <v>160</v>
      </c>
      <c r="D51" s="131" t="str">
        <f t="shared" si="1"/>
        <v>2080</v>
      </c>
      <c r="E51" s="131">
        <f t="shared" si="45"/>
        <v>8320</v>
      </c>
      <c r="F51" s="131" t="str">
        <f t="shared" si="2"/>
        <v>92FB</v>
      </c>
      <c r="G51" s="131">
        <f t="shared" si="46"/>
        <v>37627</v>
      </c>
      <c r="H51" s="131" t="str">
        <f t="shared" si="3"/>
        <v>22EF</v>
      </c>
      <c r="I51" s="131">
        <f t="shared" si="47"/>
        <v>8943</v>
      </c>
      <c r="J51" s="132">
        <v>5</v>
      </c>
      <c r="K51" s="164" t="str">
        <f t="shared" si="4"/>
        <v>FB</v>
      </c>
      <c r="L51" s="132">
        <f t="shared" si="48"/>
        <v>251</v>
      </c>
      <c r="M51" s="164" t="str">
        <f t="shared" si="5"/>
        <v>92</v>
      </c>
      <c r="N51" s="132">
        <f t="shared" si="6"/>
        <v>146.98046875</v>
      </c>
      <c r="O51" s="182"/>
      <c r="P51" s="166" t="str">
        <f>_xlfn.XLOOKUP(C51,全武将名字及头像!$B$3:$B$257,全武将名字及头像!$H$3:$H$257)</f>
        <v>8B</v>
      </c>
      <c r="Q51" s="166">
        <f>_xlfn.XLOOKUP(C51,全武将名字及头像!$B$3:$B$257,全武将名字及头像!$I$3:$I$257)</f>
        <v>50</v>
      </c>
      <c r="R51" s="166">
        <f>_xlfn.XLOOKUP(C51,全武将名字及头像!$B$3:$B$257,全武将名字及头像!$J$3:$J$257)</f>
        <v>58</v>
      </c>
      <c r="S51" s="166" t="str">
        <f>_xlfn.XLOOKUP(C51,全武将名字及头像!$B$3:$B$257,全武将名字及头像!$K$3:$K$257)</f>
        <v>FF</v>
      </c>
      <c r="T51" s="132" t="s">
        <v>93</v>
      </c>
      <c r="U51" s="167" t="str">
        <f>_xlfn.XLOOKUP(C51,武将属性排列!$C$1:$C$255,武将属性排列!$D$1:$D$255)</f>
        <v>在野</v>
      </c>
      <c r="V51" s="168">
        <f>_xlfn.XLOOKUP(C51,武将属性排列!$C$1:$C$255,武将属性排列!$E$1:$E$255)</f>
        <v>56</v>
      </c>
      <c r="W51" s="168">
        <f>_xlfn.XLOOKUP(C51,武将属性排列!$C$1:$C$255,武将属性排列!$F$1:$F$255)</f>
        <v>86</v>
      </c>
      <c r="X51" s="168">
        <f>_xlfn.XLOOKUP(C51,武将属性排列!$C$1:$C$255,武将属性排列!$G$1:$G$255)</f>
        <v>41</v>
      </c>
      <c r="Y51" s="168">
        <f>_xlfn.XLOOKUP(C51,武将属性排列!$C$1:$C$255,武将属性排列!$I$1:$I$255)</f>
        <v>85</v>
      </c>
      <c r="Z51" s="169">
        <f>_xlfn.XLOOKUP(C51,武将属性排列!$C$1:$C$255,武将属性排列!$K$1:$K$255)</f>
        <v>0</v>
      </c>
      <c r="AA51" s="169">
        <v>500</v>
      </c>
      <c r="AB51" s="168">
        <f>_xlfn.XLOOKUP(C51,武将属性排列!$C$1:$C$255,武将属性排列!$O$1:$O$255)</f>
        <v>88</v>
      </c>
      <c r="AC51" s="170">
        <f t="shared" si="49"/>
        <v>265420</v>
      </c>
      <c r="AD51" s="170" t="str">
        <f t="shared" si="7"/>
        <v>40CCC</v>
      </c>
      <c r="AE51" s="182"/>
      <c r="AF51" s="171">
        <f t="shared" si="78"/>
        <v>40</v>
      </c>
      <c r="AG51" s="172" t="str">
        <f t="shared" si="9"/>
        <v>38</v>
      </c>
      <c r="AH51" s="172" t="str">
        <f t="shared" si="10"/>
        <v>56</v>
      </c>
      <c r="AI51" s="172" t="str">
        <f t="shared" si="11"/>
        <v>29</v>
      </c>
      <c r="AJ51" s="164">
        <f t="shared" si="12"/>
        <v>40</v>
      </c>
      <c r="AK51" s="172" t="str">
        <f t="shared" si="13"/>
        <v>55</v>
      </c>
      <c r="AL51" s="183" t="str">
        <f t="shared" si="14"/>
        <v>平军</v>
      </c>
      <c r="AM51" s="184" t="str">
        <f t="shared" si="15"/>
        <v>0</v>
      </c>
      <c r="AN51" s="172" t="str">
        <f t="shared" si="16"/>
        <v>5</v>
      </c>
      <c r="AO51" s="174">
        <f t="shared" si="17"/>
        <v>0</v>
      </c>
      <c r="AP51" s="174">
        <f t="shared" si="18"/>
        <v>3</v>
      </c>
      <c r="AQ51" s="175">
        <f t="shared" si="19"/>
        <v>1</v>
      </c>
      <c r="AR51" s="176" t="str">
        <f t="shared" si="20"/>
        <v>58</v>
      </c>
      <c r="AS51" s="182"/>
      <c r="AT51" s="177">
        <f>_xlfn.XLOOKUP(C51,全武将名字及头像!$B$3:$B$257,全武将名字及头像!$P$3:$P$257)</f>
        <v>19</v>
      </c>
      <c r="AU51" s="178"/>
      <c r="AV51" s="177">
        <f>_xlfn.XLOOKUP(C51,全武将名字及头像!$B$3:$B$257,全武将名字及头像!$Q$3:$Q$257)</f>
        <v>28</v>
      </c>
      <c r="DD51" s="121" t="str">
        <f>LOOKUP(C51,全武将名字及头像!$B$3:$B$257,全武将名字及头像!$B$3:$B$257)</f>
        <v>董允</v>
      </c>
      <c r="DE51" s="121">
        <f t="shared" si="52"/>
        <v>1</v>
      </c>
    </row>
    <row r="52" spans="1:109">
      <c r="A52" s="192" t="str">
        <f t="shared" si="79"/>
        <v>30</v>
      </c>
      <c r="B52" s="75">
        <v>48</v>
      </c>
      <c r="C52" s="75" t="s">
        <v>164</v>
      </c>
      <c r="D52" s="131" t="str">
        <f t="shared" si="1"/>
        <v>2082</v>
      </c>
      <c r="E52" s="131">
        <f t="shared" si="45"/>
        <v>8322</v>
      </c>
      <c r="F52" s="131" t="str">
        <f t="shared" si="2"/>
        <v>9300</v>
      </c>
      <c r="G52" s="131">
        <f t="shared" si="46"/>
        <v>37632</v>
      </c>
      <c r="H52" s="131" t="str">
        <f t="shared" si="3"/>
        <v>22F4</v>
      </c>
      <c r="I52" s="131">
        <f t="shared" si="47"/>
        <v>8948</v>
      </c>
      <c r="J52" s="132">
        <v>5</v>
      </c>
      <c r="K52" s="164" t="str">
        <f t="shared" si="4"/>
        <v>00</v>
      </c>
      <c r="L52" s="132">
        <f t="shared" si="48"/>
        <v>0</v>
      </c>
      <c r="M52" s="164" t="str">
        <f t="shared" si="5"/>
        <v>93</v>
      </c>
      <c r="N52" s="132">
        <f t="shared" si="6"/>
        <v>147</v>
      </c>
      <c r="O52" s="182"/>
      <c r="P52" s="166" t="str">
        <f>_xlfn.XLOOKUP(C52,全武将名字及头像!$B$3:$B$257,全武将名字及头像!$H$3:$H$257)</f>
        <v>8A</v>
      </c>
      <c r="Q52" s="166" t="str">
        <f>_xlfn.XLOOKUP(C52,全武将名字及头像!$B$3:$B$257,全武将名字及头像!$I$3:$I$257)</f>
        <v>7A</v>
      </c>
      <c r="R52" s="166" t="str">
        <f>_xlfn.XLOOKUP(C52,全武将名字及头像!$B$3:$B$257,全武将名字及头像!$J$3:$J$257)</f>
        <v>7C</v>
      </c>
      <c r="S52" s="166" t="str">
        <f>_xlfn.XLOOKUP(C52,全武将名字及头像!$B$3:$B$257,全武将名字及头像!$K$3:$K$257)</f>
        <v>FF</v>
      </c>
      <c r="T52" s="132" t="s">
        <v>93</v>
      </c>
      <c r="U52" s="167" t="str">
        <f>_xlfn.XLOOKUP(C52,武将属性排列!$C$1:$C$255,武将属性排列!$D$1:$D$255)</f>
        <v>在野</v>
      </c>
      <c r="V52" s="168">
        <f>_xlfn.XLOOKUP(C52,武将属性排列!$C$1:$C$255,武将属性排列!$E$1:$E$255)</f>
        <v>61</v>
      </c>
      <c r="W52" s="168">
        <f>_xlfn.XLOOKUP(C52,武将属性排列!$C$1:$C$255,武将属性排列!$F$1:$F$255)</f>
        <v>93</v>
      </c>
      <c r="X52" s="168">
        <f>_xlfn.XLOOKUP(C52,武将属性排列!$C$1:$C$255,武将属性排列!$G$1:$G$255)</f>
        <v>55</v>
      </c>
      <c r="Y52" s="168">
        <f>_xlfn.XLOOKUP(C52,武将属性排列!$C$1:$C$255,武将属性排列!$I$1:$I$255)</f>
        <v>72</v>
      </c>
      <c r="Z52" s="169">
        <f>_xlfn.XLOOKUP(C52,武将属性排列!$C$1:$C$255,武将属性排列!$K$1:$K$255)</f>
        <v>0</v>
      </c>
      <c r="AA52" s="169">
        <v>500</v>
      </c>
      <c r="AB52" s="168">
        <f>_xlfn.XLOOKUP(C52,武将属性排列!$C$1:$C$255,武将属性排列!$O$1:$O$255)</f>
        <v>80</v>
      </c>
      <c r="AC52" s="170">
        <f t="shared" si="49"/>
        <v>265428</v>
      </c>
      <c r="AD52" s="170" t="str">
        <f t="shared" si="7"/>
        <v>40CD4</v>
      </c>
      <c r="AE52" s="182"/>
      <c r="AF52" s="171">
        <f t="shared" si="78"/>
        <v>40</v>
      </c>
      <c r="AG52" s="172" t="str">
        <f t="shared" si="9"/>
        <v>3D</v>
      </c>
      <c r="AH52" s="172" t="str">
        <f t="shared" si="10"/>
        <v>5D</v>
      </c>
      <c r="AI52" s="172" t="str">
        <f t="shared" si="11"/>
        <v>37</v>
      </c>
      <c r="AJ52" s="164">
        <f t="shared" si="12"/>
        <v>30</v>
      </c>
      <c r="AK52" s="172" t="str">
        <f t="shared" si="13"/>
        <v>48</v>
      </c>
      <c r="AL52" s="183" t="str">
        <f t="shared" si="14"/>
        <v>平军</v>
      </c>
      <c r="AM52" s="184" t="str">
        <f t="shared" si="15"/>
        <v>0</v>
      </c>
      <c r="AN52" s="172" t="str">
        <f t="shared" si="16"/>
        <v>5</v>
      </c>
      <c r="AO52" s="174">
        <f t="shared" si="17"/>
        <v>0</v>
      </c>
      <c r="AP52" s="174">
        <f t="shared" si="18"/>
        <v>4</v>
      </c>
      <c r="AQ52" s="175">
        <f t="shared" si="19"/>
        <v>2</v>
      </c>
      <c r="AR52" s="176" t="str">
        <f t="shared" si="20"/>
        <v>50</v>
      </c>
      <c r="AS52" s="182"/>
      <c r="AT52" s="177" t="str">
        <f>_xlfn.XLOOKUP(C52,全武将名字及头像!$B$3:$B$257,全武将名字及头像!$P$3:$P$257)</f>
        <v>1A</v>
      </c>
      <c r="AU52" s="178"/>
      <c r="AV52" s="177">
        <f>_xlfn.XLOOKUP(C52,全武将名字及头像!$B$3:$B$257,全武将名字及头像!$Q$3:$Q$257)</f>
        <v>0</v>
      </c>
      <c r="DD52" s="121" t="str">
        <f>LOOKUP(C52,全武将名字及头像!$B$3:$B$257,全武将名字及头像!$B$3:$B$257)</f>
        <v>法正</v>
      </c>
      <c r="DE52" s="121">
        <f t="shared" si="52"/>
        <v>1</v>
      </c>
    </row>
    <row r="53" spans="1:109">
      <c r="A53" s="192" t="str">
        <f t="shared" si="79"/>
        <v>31</v>
      </c>
      <c r="B53" s="75">
        <v>49</v>
      </c>
      <c r="C53" s="75" t="s">
        <v>167</v>
      </c>
      <c r="D53" s="131" t="str">
        <f t="shared" si="1"/>
        <v>2084</v>
      </c>
      <c r="E53" s="131">
        <f t="shared" si="45"/>
        <v>8324</v>
      </c>
      <c r="F53" s="131" t="str">
        <f t="shared" si="2"/>
        <v>9305</v>
      </c>
      <c r="G53" s="131">
        <f t="shared" si="46"/>
        <v>37637</v>
      </c>
      <c r="H53" s="131" t="str">
        <f t="shared" si="3"/>
        <v>22F9</v>
      </c>
      <c r="I53" s="131">
        <f t="shared" si="47"/>
        <v>8953</v>
      </c>
      <c r="J53" s="132">
        <v>5</v>
      </c>
      <c r="K53" s="164" t="str">
        <f t="shared" si="4"/>
        <v>05</v>
      </c>
      <c r="L53" s="132">
        <f t="shared" si="48"/>
        <v>5</v>
      </c>
      <c r="M53" s="164" t="str">
        <f t="shared" si="5"/>
        <v>93</v>
      </c>
      <c r="N53" s="132">
        <f t="shared" si="6"/>
        <v>147.01953125</v>
      </c>
      <c r="O53" s="182"/>
      <c r="P53" s="166" t="str">
        <f>_xlfn.XLOOKUP(C53,全武将名字及头像!$B$3:$B$257,全武将名字及头像!$H$3:$H$257)</f>
        <v>8B</v>
      </c>
      <c r="Q53" s="166" t="str">
        <f>_xlfn.XLOOKUP(C53,全武将名字及头像!$B$3:$B$257,全武将名字及头像!$I$3:$I$257)</f>
        <v>5C</v>
      </c>
      <c r="R53" s="166" t="str">
        <f>_xlfn.XLOOKUP(C53,全武将名字及头像!$B$3:$B$257,全武将名字及头像!$J$3:$J$257)</f>
        <v>5E</v>
      </c>
      <c r="S53" s="166" t="str">
        <f>_xlfn.XLOOKUP(C53,全武将名字及头像!$B$3:$B$257,全武将名字及头像!$K$3:$K$257)</f>
        <v>FF</v>
      </c>
      <c r="T53" s="132" t="s">
        <v>93</v>
      </c>
      <c r="U53" s="167" t="str">
        <f>_xlfn.XLOOKUP(C53,武将属性排列!$C$1:$C$255,武将属性排列!$D$1:$D$255)</f>
        <v>在野</v>
      </c>
      <c r="V53" s="168">
        <f>_xlfn.XLOOKUP(C53,武将属性排列!$C$1:$C$255,武将属性排列!$E$1:$E$255)</f>
        <v>93</v>
      </c>
      <c r="W53" s="168">
        <f>_xlfn.XLOOKUP(C53,武将属性排列!$C$1:$C$255,武将属性排列!$F$1:$F$255)</f>
        <v>41</v>
      </c>
      <c r="X53" s="168">
        <f>_xlfn.XLOOKUP(C53,武将属性排列!$C$1:$C$255,武将属性排列!$G$1:$G$255)</f>
        <v>84</v>
      </c>
      <c r="Y53" s="168">
        <f>_xlfn.XLOOKUP(C53,武将属性排列!$C$1:$C$255,武将属性排列!$I$1:$I$255)</f>
        <v>90</v>
      </c>
      <c r="Z53" s="169">
        <f>_xlfn.XLOOKUP(C53,武将属性排列!$C$1:$C$255,武将属性排列!$K$1:$K$255)</f>
        <v>2</v>
      </c>
      <c r="AA53" s="169">
        <v>500</v>
      </c>
      <c r="AB53" s="168">
        <f>_xlfn.XLOOKUP(C53,武将属性排列!$C$1:$C$255,武将属性排列!$O$1:$O$255)</f>
        <v>34</v>
      </c>
      <c r="AC53" s="170">
        <f t="shared" si="49"/>
        <v>265436</v>
      </c>
      <c r="AD53" s="170" t="str">
        <f t="shared" si="7"/>
        <v>40CDC</v>
      </c>
      <c r="AE53" s="182"/>
      <c r="AF53" s="171">
        <f t="shared" si="78"/>
        <v>40</v>
      </c>
      <c r="AG53" s="172" t="str">
        <f t="shared" si="9"/>
        <v>5D</v>
      </c>
      <c r="AH53" s="172" t="str">
        <f t="shared" si="10"/>
        <v>29</v>
      </c>
      <c r="AI53" s="172" t="str">
        <f t="shared" si="11"/>
        <v>54</v>
      </c>
      <c r="AJ53" s="164">
        <f t="shared" si="12"/>
        <v>20</v>
      </c>
      <c r="AK53" s="172" t="str">
        <f t="shared" si="13"/>
        <v>5A</v>
      </c>
      <c r="AL53" s="183" t="str">
        <f t="shared" si="14"/>
        <v>山军</v>
      </c>
      <c r="AM53" s="184">
        <f t="shared" si="15"/>
        <v>2</v>
      </c>
      <c r="AN53" s="172" t="str">
        <f t="shared" si="16"/>
        <v>5</v>
      </c>
      <c r="AO53" s="174">
        <f t="shared" si="17"/>
        <v>0</v>
      </c>
      <c r="AP53" s="174">
        <f t="shared" si="18"/>
        <v>3</v>
      </c>
      <c r="AQ53" s="175">
        <f t="shared" si="19"/>
        <v>3</v>
      </c>
      <c r="AR53" s="176" t="str">
        <f t="shared" si="20"/>
        <v>22</v>
      </c>
      <c r="AS53" s="182"/>
      <c r="AT53" s="177" t="str">
        <f>_xlfn.XLOOKUP(C53,全武将名字及头像!$B$3:$B$257,全武将名字及头像!$P$3:$P$257)</f>
        <v>1A</v>
      </c>
      <c r="AU53" s="178"/>
      <c r="AV53" s="177">
        <f>_xlfn.XLOOKUP(C53,全武将名字及头像!$B$3:$B$257,全武将名字及头像!$Q$3:$Q$257)</f>
        <v>14</v>
      </c>
      <c r="DD53" s="121" t="str">
        <f>LOOKUP(C53,全武将名字及头像!$B$3:$B$257,全武将名字及头像!$B$3:$B$257)</f>
        <v>樊稠</v>
      </c>
      <c r="DE53" s="121">
        <f t="shared" si="52"/>
        <v>1</v>
      </c>
    </row>
    <row r="54" spans="1:109">
      <c r="A54" s="192" t="str">
        <f t="shared" si="79"/>
        <v>32</v>
      </c>
      <c r="B54" s="75">
        <v>50</v>
      </c>
      <c r="C54" s="75" t="s">
        <v>169</v>
      </c>
      <c r="D54" s="131" t="str">
        <f t="shared" si="1"/>
        <v>2086</v>
      </c>
      <c r="E54" s="131">
        <f t="shared" si="45"/>
        <v>8326</v>
      </c>
      <c r="F54" s="131" t="str">
        <f t="shared" si="2"/>
        <v>930A</v>
      </c>
      <c r="G54" s="131">
        <f t="shared" si="46"/>
        <v>37642</v>
      </c>
      <c r="H54" s="131" t="str">
        <f t="shared" si="3"/>
        <v>22FE</v>
      </c>
      <c r="I54" s="131">
        <f t="shared" si="47"/>
        <v>8958</v>
      </c>
      <c r="J54" s="132">
        <v>5</v>
      </c>
      <c r="K54" s="164" t="str">
        <f t="shared" si="4"/>
        <v>0A</v>
      </c>
      <c r="L54" s="132">
        <f t="shared" si="48"/>
        <v>10</v>
      </c>
      <c r="M54" s="164" t="str">
        <f t="shared" si="5"/>
        <v>93</v>
      </c>
      <c r="N54" s="132">
        <f t="shared" si="6"/>
        <v>147.0390625</v>
      </c>
      <c r="O54" s="182"/>
      <c r="P54" s="166" t="str">
        <f>_xlfn.XLOOKUP(C54,全武将名字及头像!$B$3:$B$257,全武将名字及头像!$H$3:$H$257)</f>
        <v>8B</v>
      </c>
      <c r="Q54" s="166">
        <f>_xlfn.XLOOKUP(C54,全武将名字及头像!$B$3:$B$257,全武将名字及头像!$I$3:$I$257)</f>
        <v>70</v>
      </c>
      <c r="R54" s="166">
        <f>_xlfn.XLOOKUP(C54,全武将名字及头像!$B$3:$B$257,全武将名字及头像!$J$3:$J$257)</f>
        <v>72</v>
      </c>
      <c r="S54" s="166" t="str">
        <f>_xlfn.XLOOKUP(C54,全武将名字及头像!$B$3:$B$257,全武将名字及头像!$K$3:$K$257)</f>
        <v>FF</v>
      </c>
      <c r="T54" s="132" t="s">
        <v>93</v>
      </c>
      <c r="U54" s="167" t="str">
        <f>_xlfn.XLOOKUP(C54,武将属性排列!$C$1:$C$255,武将属性排列!$D$1:$D$255)</f>
        <v>在野</v>
      </c>
      <c r="V54" s="168">
        <f>_xlfn.XLOOKUP(C54,武将属性排列!$C$1:$C$255,武将属性排列!$E$1:$E$255)</f>
        <v>90</v>
      </c>
      <c r="W54" s="168">
        <f>_xlfn.XLOOKUP(C54,武将属性排列!$C$1:$C$255,武将属性排列!$F$1:$F$255)</f>
        <v>39</v>
      </c>
      <c r="X54" s="168">
        <f>_xlfn.XLOOKUP(C54,武将属性排列!$C$1:$C$255,武将属性排列!$G$1:$G$255)</f>
        <v>72</v>
      </c>
      <c r="Y54" s="168">
        <f>_xlfn.XLOOKUP(C54,武将属性排列!$C$1:$C$255,武将属性排列!$I$1:$I$255)</f>
        <v>90</v>
      </c>
      <c r="Z54" s="169">
        <f>_xlfn.XLOOKUP(C54,武将属性排列!$C$1:$C$255,武将属性排列!$K$1:$K$255)</f>
        <v>2</v>
      </c>
      <c r="AA54" s="169">
        <v>500</v>
      </c>
      <c r="AB54" s="168">
        <f>_xlfn.XLOOKUP(C54,武将属性排列!$C$1:$C$255,武将属性排列!$O$1:$O$255)</f>
        <v>69</v>
      </c>
      <c r="AC54" s="170">
        <f t="shared" si="49"/>
        <v>265444</v>
      </c>
      <c r="AD54" s="170" t="str">
        <f t="shared" si="7"/>
        <v>40CE4</v>
      </c>
      <c r="AE54" s="182"/>
      <c r="AF54" s="171">
        <f t="shared" si="78"/>
        <v>40</v>
      </c>
      <c r="AG54" s="172" t="str">
        <f t="shared" si="9"/>
        <v>5A</v>
      </c>
      <c r="AH54" s="172" t="str">
        <f t="shared" si="10"/>
        <v>27</v>
      </c>
      <c r="AI54" s="172" t="str">
        <f t="shared" si="11"/>
        <v>48</v>
      </c>
      <c r="AJ54" s="164">
        <f t="shared" si="12"/>
        <v>20</v>
      </c>
      <c r="AK54" s="172" t="str">
        <f t="shared" si="13"/>
        <v>5A</v>
      </c>
      <c r="AL54" s="183" t="str">
        <f t="shared" si="14"/>
        <v>山军</v>
      </c>
      <c r="AM54" s="184">
        <f t="shared" si="15"/>
        <v>2</v>
      </c>
      <c r="AN54" s="172" t="str">
        <f t="shared" si="16"/>
        <v>5</v>
      </c>
      <c r="AO54" s="174">
        <f t="shared" si="17"/>
        <v>0</v>
      </c>
      <c r="AP54" s="174">
        <f t="shared" si="18"/>
        <v>4</v>
      </c>
      <c r="AQ54" s="175">
        <f t="shared" si="19"/>
        <v>3</v>
      </c>
      <c r="AR54" s="176" t="str">
        <f t="shared" si="20"/>
        <v>45</v>
      </c>
      <c r="AS54" s="182"/>
      <c r="AT54" s="177" t="str">
        <f>_xlfn.XLOOKUP(C54,全武将名字及头像!$B$3:$B$257,全武将名字及头像!$P$3:$P$257)</f>
        <v>1A</v>
      </c>
      <c r="AU54" s="178"/>
      <c r="AV54" s="177">
        <f>_xlfn.XLOOKUP(C54,全武将名字及头像!$B$3:$B$257,全武将名字及头像!$Q$3:$Q$257)</f>
        <v>28</v>
      </c>
      <c r="DD54" s="121" t="str">
        <f>LOOKUP(C54,全武将名字及头像!$B$3:$B$257,全武将名字及头像!$B$3:$B$257)</f>
        <v>方悦</v>
      </c>
      <c r="DE54" s="121">
        <f t="shared" si="52"/>
        <v>1</v>
      </c>
    </row>
    <row r="55" spans="1:109">
      <c r="A55" s="192" t="str">
        <f t="shared" si="79"/>
        <v>33</v>
      </c>
      <c r="B55" s="75">
        <v>51</v>
      </c>
      <c r="C55" s="75" t="s">
        <v>171</v>
      </c>
      <c r="D55" s="131" t="str">
        <f t="shared" si="1"/>
        <v>2088</v>
      </c>
      <c r="E55" s="131">
        <f t="shared" si="45"/>
        <v>8328</v>
      </c>
      <c r="F55" s="131" t="str">
        <f t="shared" si="2"/>
        <v>930F</v>
      </c>
      <c r="G55" s="131">
        <f t="shared" si="46"/>
        <v>37647</v>
      </c>
      <c r="H55" s="131" t="str">
        <f t="shared" si="3"/>
        <v>2303</v>
      </c>
      <c r="I55" s="131">
        <f t="shared" si="47"/>
        <v>8963</v>
      </c>
      <c r="J55" s="132">
        <v>5</v>
      </c>
      <c r="K55" s="164" t="str">
        <f t="shared" si="4"/>
        <v>0F</v>
      </c>
      <c r="L55" s="132">
        <f t="shared" si="48"/>
        <v>15</v>
      </c>
      <c r="M55" s="164" t="str">
        <f t="shared" si="5"/>
        <v>93</v>
      </c>
      <c r="N55" s="132">
        <f t="shared" si="6"/>
        <v>147.05859375</v>
      </c>
      <c r="O55" s="182"/>
      <c r="P55" s="166" t="str">
        <f>_xlfn.XLOOKUP(C55,全武将名字及头像!$B$3:$B$257,全武将名字及头像!$H$3:$H$257)</f>
        <v>8B</v>
      </c>
      <c r="Q55" s="166">
        <f>_xlfn.XLOOKUP(C55,全武将名字及头像!$B$3:$B$257,全武将名字及头像!$I$3:$I$257)</f>
        <v>74</v>
      </c>
      <c r="R55" s="166">
        <f>_xlfn.XLOOKUP(C55,全武将名字及头像!$B$3:$B$257,全武将名字及头像!$J$3:$J$257)</f>
        <v>76</v>
      </c>
      <c r="S55" s="166" t="str">
        <f>_xlfn.XLOOKUP(C55,全武将名字及头像!$B$3:$B$257,全武将名字及头像!$K$3:$K$257)</f>
        <v>FF</v>
      </c>
      <c r="T55" s="132" t="s">
        <v>93</v>
      </c>
      <c r="U55" s="167" t="str">
        <f>_xlfn.XLOOKUP(C55,武将属性排列!$C$1:$C$255,武将属性排列!$D$1:$D$255)</f>
        <v>在野</v>
      </c>
      <c r="V55" s="168">
        <f>_xlfn.XLOOKUP(C55,武将属性排列!$C$1:$C$255,武将属性排列!$E$1:$E$255)</f>
        <v>63</v>
      </c>
      <c r="W55" s="168">
        <f>_xlfn.XLOOKUP(C55,武将属性排列!$C$1:$C$255,武将属性排列!$F$1:$F$255)</f>
        <v>86</v>
      </c>
      <c r="X55" s="168">
        <f>_xlfn.XLOOKUP(C55,武将属性排列!$C$1:$C$255,武将属性排列!$G$1:$G$255)</f>
        <v>48</v>
      </c>
      <c r="Y55" s="168">
        <f>_xlfn.XLOOKUP(C55,武将属性排列!$C$1:$C$255,武将属性排列!$I$1:$I$255)</f>
        <v>61</v>
      </c>
      <c r="Z55" s="169">
        <f>_xlfn.XLOOKUP(C55,武将属性排列!$C$1:$C$255,武将属性排列!$K$1:$K$255)</f>
        <v>0</v>
      </c>
      <c r="AA55" s="169">
        <v>500</v>
      </c>
      <c r="AB55" s="168">
        <f>_xlfn.XLOOKUP(C55,武将属性排列!$C$1:$C$255,武将属性排列!$O$1:$O$255)</f>
        <v>88</v>
      </c>
      <c r="AC55" s="170">
        <f t="shared" si="49"/>
        <v>265452</v>
      </c>
      <c r="AD55" s="170" t="str">
        <f t="shared" si="7"/>
        <v>40CEC</v>
      </c>
      <c r="AE55" s="182"/>
      <c r="AF55" s="171">
        <f t="shared" si="78"/>
        <v>40</v>
      </c>
      <c r="AG55" s="172" t="str">
        <f t="shared" si="9"/>
        <v>3F</v>
      </c>
      <c r="AH55" s="172" t="str">
        <f t="shared" si="10"/>
        <v>56</v>
      </c>
      <c r="AI55" s="172" t="str">
        <f t="shared" si="11"/>
        <v>30</v>
      </c>
      <c r="AJ55" s="164">
        <f t="shared" si="12"/>
        <v>40</v>
      </c>
      <c r="AK55" s="172" t="str">
        <f t="shared" si="13"/>
        <v>3D</v>
      </c>
      <c r="AL55" s="183" t="str">
        <f t="shared" si="14"/>
        <v>平军</v>
      </c>
      <c r="AM55" s="184" t="str">
        <f t="shared" si="15"/>
        <v>0</v>
      </c>
      <c r="AN55" s="172" t="str">
        <f t="shared" si="16"/>
        <v>5</v>
      </c>
      <c r="AO55" s="174">
        <f t="shared" si="17"/>
        <v>0</v>
      </c>
      <c r="AP55" s="174">
        <f t="shared" si="18"/>
        <v>3</v>
      </c>
      <c r="AQ55" s="175">
        <f t="shared" si="19"/>
        <v>1</v>
      </c>
      <c r="AR55" s="176" t="str">
        <f t="shared" si="20"/>
        <v>58</v>
      </c>
      <c r="AS55" s="182"/>
      <c r="AT55" s="177" t="str">
        <f>_xlfn.XLOOKUP(C55,全武将名字及头像!$B$3:$B$257,全武将名字及头像!$P$3:$P$257)</f>
        <v>1B</v>
      </c>
      <c r="AU55" s="178"/>
      <c r="AV55" s="177">
        <f>_xlfn.XLOOKUP(C55,全武将名字及头像!$B$3:$B$257,全武将名字及头像!$Q$3:$Q$257)</f>
        <v>0</v>
      </c>
      <c r="DD55" s="121" t="str">
        <f>LOOKUP(C55,全武将名字及头像!$B$3:$B$257,全武将名字及头像!$B$3:$B$257)</f>
        <v>费祎</v>
      </c>
      <c r="DE55" s="121">
        <f t="shared" si="52"/>
        <v>1</v>
      </c>
    </row>
    <row r="56" spans="1:109">
      <c r="A56" s="192" t="str">
        <f t="shared" si="79"/>
        <v>34</v>
      </c>
      <c r="B56" s="75">
        <v>52</v>
      </c>
      <c r="C56" s="3" t="s">
        <v>174</v>
      </c>
      <c r="D56" s="131" t="str">
        <f t="shared" si="1"/>
        <v>208A</v>
      </c>
      <c r="E56" s="131">
        <f t="shared" si="45"/>
        <v>8330</v>
      </c>
      <c r="F56" s="131" t="str">
        <f t="shared" si="2"/>
        <v>9314</v>
      </c>
      <c r="G56" s="131">
        <f t="shared" si="46"/>
        <v>37652</v>
      </c>
      <c r="H56" s="131" t="str">
        <f t="shared" si="3"/>
        <v>2308</v>
      </c>
      <c r="I56" s="131">
        <f t="shared" si="47"/>
        <v>8968</v>
      </c>
      <c r="J56" s="132">
        <v>5</v>
      </c>
      <c r="K56" s="164" t="str">
        <f t="shared" si="4"/>
        <v>14</v>
      </c>
      <c r="L56" s="132">
        <f t="shared" si="48"/>
        <v>20</v>
      </c>
      <c r="M56" s="164" t="str">
        <f t="shared" si="5"/>
        <v>93</v>
      </c>
      <c r="N56" s="132">
        <f t="shared" si="6"/>
        <v>147.078125</v>
      </c>
      <c r="O56" s="182"/>
      <c r="P56" s="166" t="str">
        <f>_xlfn.XLOOKUP(C56,全武将名字及头像!$B$3:$B$257,全武将名字及头像!$H$3:$H$257)</f>
        <v>8B</v>
      </c>
      <c r="Q56" s="166">
        <f>_xlfn.XLOOKUP(C56,全武将名字及头像!$B$3:$B$257,全武将名字及头像!$I$3:$I$257)</f>
        <v>78</v>
      </c>
      <c r="R56" s="166" t="str">
        <f>_xlfn.XLOOKUP(C56,全武将名字及头像!$B$3:$B$257,全武将名字及头像!$J$3:$J$257)</f>
        <v>7A</v>
      </c>
      <c r="S56" s="166" t="str">
        <f>_xlfn.XLOOKUP(C56,全武将名字及头像!$B$3:$B$257,全武将名字及头像!$K$3:$K$257)</f>
        <v>FF</v>
      </c>
      <c r="T56" s="132" t="s">
        <v>93</v>
      </c>
      <c r="U56" s="167" t="str">
        <f>_xlfn.XLOOKUP(C56,武将属性排列!$C$1:$C$255,武将属性排列!$D$1:$D$255)</f>
        <v>在野</v>
      </c>
      <c r="V56" s="168">
        <f>_xlfn.XLOOKUP(C56,武将属性排列!$C$1:$C$255,武将属性排列!$E$1:$E$255)</f>
        <v>60</v>
      </c>
      <c r="W56" s="168">
        <f>_xlfn.XLOOKUP(C56,武将属性排列!$C$1:$C$255,武将属性排列!$F$1:$F$255)</f>
        <v>88</v>
      </c>
      <c r="X56" s="168">
        <f>_xlfn.XLOOKUP(C56,武将属性排列!$C$1:$C$255,武将属性排列!$G$1:$G$255)</f>
        <v>55</v>
      </c>
      <c r="Y56" s="168">
        <f>_xlfn.XLOOKUP(C56,武将属性排列!$C$1:$C$255,武将属性排列!$I$1:$I$255)</f>
        <v>90</v>
      </c>
      <c r="Z56" s="169">
        <f>_xlfn.XLOOKUP(C56,武将属性排列!$C$1:$C$255,武将属性排列!$K$1:$K$255)</f>
        <v>0</v>
      </c>
      <c r="AA56" s="169">
        <v>500</v>
      </c>
      <c r="AB56" s="168">
        <f>_xlfn.XLOOKUP(C56,武将属性排列!$C$1:$C$255,武将属性排列!$O$1:$O$255)</f>
        <v>58</v>
      </c>
      <c r="AC56" s="170">
        <f t="shared" si="49"/>
        <v>265460</v>
      </c>
      <c r="AD56" s="170" t="str">
        <f t="shared" si="7"/>
        <v>40CF4</v>
      </c>
      <c r="AE56" s="182"/>
      <c r="AF56" s="171">
        <f t="shared" si="78"/>
        <v>40</v>
      </c>
      <c r="AG56" s="172" t="str">
        <f t="shared" si="9"/>
        <v>3C</v>
      </c>
      <c r="AH56" s="172" t="str">
        <f t="shared" si="10"/>
        <v>58</v>
      </c>
      <c r="AI56" s="172" t="str">
        <f t="shared" si="11"/>
        <v>37</v>
      </c>
      <c r="AJ56" s="164">
        <f t="shared" si="12"/>
        <v>30</v>
      </c>
      <c r="AK56" s="172" t="str">
        <f t="shared" si="13"/>
        <v>5A</v>
      </c>
      <c r="AL56" s="183" t="str">
        <f t="shared" si="14"/>
        <v>平军</v>
      </c>
      <c r="AM56" s="184" t="str">
        <f t="shared" si="15"/>
        <v>0</v>
      </c>
      <c r="AN56" s="172" t="str">
        <f t="shared" si="16"/>
        <v>5</v>
      </c>
      <c r="AO56" s="174">
        <f t="shared" si="17"/>
        <v>0</v>
      </c>
      <c r="AP56" s="174">
        <f t="shared" si="18"/>
        <v>4</v>
      </c>
      <c r="AQ56" s="175">
        <f t="shared" si="19"/>
        <v>2</v>
      </c>
      <c r="AR56" s="176" t="str">
        <f t="shared" si="20"/>
        <v>3A</v>
      </c>
      <c r="AS56" s="182"/>
      <c r="AT56" s="177" t="str">
        <f>_xlfn.XLOOKUP(C56,全武将名字及头像!$B$3:$B$257,全武将名字及头像!$P$3:$P$257)</f>
        <v>1B</v>
      </c>
      <c r="AU56" s="178"/>
      <c r="AV56" s="177">
        <f>_xlfn.XLOOKUP(C56,全武将名字及头像!$B$3:$B$257,全武将名字及头像!$Q$3:$Q$257)</f>
        <v>14</v>
      </c>
      <c r="DD56" s="121" t="str">
        <f>LOOKUP(C56,全武将名字及头像!$B$3:$B$257,全武将名字及头像!$B$3:$B$257)</f>
        <v>逢纪</v>
      </c>
      <c r="DE56" s="121">
        <f t="shared" si="52"/>
        <v>1</v>
      </c>
    </row>
    <row r="57" spans="1:109">
      <c r="A57" s="192" t="str">
        <f t="shared" si="79"/>
        <v>35</v>
      </c>
      <c r="B57" s="75">
        <v>53</v>
      </c>
      <c r="C57" s="75" t="s">
        <v>176</v>
      </c>
      <c r="D57" s="131" t="str">
        <f t="shared" si="1"/>
        <v>208C</v>
      </c>
      <c r="E57" s="131">
        <f t="shared" si="45"/>
        <v>8332</v>
      </c>
      <c r="F57" s="131" t="str">
        <f t="shared" si="2"/>
        <v>9319</v>
      </c>
      <c r="G57" s="131">
        <f t="shared" si="46"/>
        <v>37657</v>
      </c>
      <c r="H57" s="131" t="str">
        <f t="shared" si="3"/>
        <v>230D</v>
      </c>
      <c r="I57" s="131">
        <f t="shared" si="47"/>
        <v>8973</v>
      </c>
      <c r="J57" s="132">
        <v>5</v>
      </c>
      <c r="K57" s="164" t="str">
        <f t="shared" si="4"/>
        <v>19</v>
      </c>
      <c r="L57" s="132">
        <f t="shared" si="48"/>
        <v>25</v>
      </c>
      <c r="M57" s="164" t="str">
        <f t="shared" si="5"/>
        <v>93</v>
      </c>
      <c r="N57" s="132">
        <f t="shared" si="6"/>
        <v>147.09765625</v>
      </c>
      <c r="O57" s="182"/>
      <c r="P57" s="166" t="str">
        <f>_xlfn.XLOOKUP(C57,全武将名字及头像!$B$3:$B$257,全武将名字及头像!$H$3:$H$257)</f>
        <v>8C</v>
      </c>
      <c r="Q57" s="166">
        <f>_xlfn.XLOOKUP(C57,全武将名字及头像!$B$3:$B$257,全武将名字及头像!$I$3:$I$257)</f>
        <v>50</v>
      </c>
      <c r="R57" s="166">
        <f>_xlfn.XLOOKUP(C57,全武将名字及头像!$B$3:$B$257,全武将名字及头像!$J$3:$J$257)</f>
        <v>52</v>
      </c>
      <c r="S57" s="166" t="str">
        <f>_xlfn.XLOOKUP(C57,全武将名字及头像!$B$3:$B$257,全武将名字及头像!$K$3:$K$257)</f>
        <v>FF</v>
      </c>
      <c r="T57" s="132" t="s">
        <v>93</v>
      </c>
      <c r="U57" s="167" t="str">
        <f>_xlfn.XLOOKUP(C57,武将属性排列!$C$1:$C$255,武将属性排列!$D$1:$D$255)</f>
        <v>在野</v>
      </c>
      <c r="V57" s="168">
        <f>_xlfn.XLOOKUP(C57,武将属性排列!$C$1:$C$255,武将属性排列!$E$1:$E$255)</f>
        <v>97</v>
      </c>
      <c r="W57" s="168">
        <f>_xlfn.XLOOKUP(C57,武将属性排列!$C$1:$C$255,武将属性排列!$F$1:$F$255)</f>
        <v>67</v>
      </c>
      <c r="X57" s="168">
        <f>_xlfn.XLOOKUP(C57,武将属性排列!$C$1:$C$255,武将属性排列!$G$1:$G$255)</f>
        <v>93</v>
      </c>
      <c r="Y57" s="168">
        <f>_xlfn.XLOOKUP(C57,武将属性排列!$C$1:$C$255,武将属性排列!$I$1:$I$255)</f>
        <v>40</v>
      </c>
      <c r="Z57" s="169">
        <f>_xlfn.XLOOKUP(C57,武将属性排列!$C$1:$C$255,武将属性排列!$K$1:$K$255)</f>
        <v>1</v>
      </c>
      <c r="AA57" s="169">
        <v>500</v>
      </c>
      <c r="AB57" s="168">
        <f>_xlfn.XLOOKUP(C57,武将属性排列!$C$1:$C$255,武将属性排列!$O$1:$O$255)</f>
        <v>59</v>
      </c>
      <c r="AC57" s="170">
        <f t="shared" si="49"/>
        <v>265468</v>
      </c>
      <c r="AD57" s="170" t="str">
        <f t="shared" si="7"/>
        <v>40CFC</v>
      </c>
      <c r="AE57" s="182"/>
      <c r="AF57" s="171">
        <f t="shared" si="78"/>
        <v>40</v>
      </c>
      <c r="AG57" s="172" t="str">
        <f t="shared" si="9"/>
        <v>61</v>
      </c>
      <c r="AH57" s="172" t="str">
        <f t="shared" si="10"/>
        <v>43</v>
      </c>
      <c r="AI57" s="172" t="str">
        <f t="shared" si="11"/>
        <v>5D</v>
      </c>
      <c r="AJ57" s="164">
        <f t="shared" si="12"/>
        <v>10</v>
      </c>
      <c r="AK57" s="172" t="str">
        <f t="shared" si="13"/>
        <v>28</v>
      </c>
      <c r="AL57" s="183" t="str">
        <f t="shared" si="14"/>
        <v>水军</v>
      </c>
      <c r="AM57" s="184">
        <f t="shared" si="15"/>
        <v>1</v>
      </c>
      <c r="AN57" s="172" t="str">
        <f t="shared" si="16"/>
        <v>5</v>
      </c>
      <c r="AO57" s="174">
        <f t="shared" si="17"/>
        <v>0</v>
      </c>
      <c r="AP57" s="174">
        <f t="shared" si="18"/>
        <v>4</v>
      </c>
      <c r="AQ57" s="175">
        <f t="shared" si="19"/>
        <v>4</v>
      </c>
      <c r="AR57" s="176" t="str">
        <f t="shared" si="20"/>
        <v>3B</v>
      </c>
      <c r="AS57" s="182"/>
      <c r="AT57" s="177" t="str">
        <f>_xlfn.XLOOKUP(C57,全武将名字及头像!$B$3:$B$257,全武将名字及头像!$P$3:$P$257)</f>
        <v>1B</v>
      </c>
      <c r="AU57" s="178"/>
      <c r="AV57" s="177">
        <f>_xlfn.XLOOKUP(C57,全武将名字及头像!$B$3:$B$257,全武将名字及头像!$Q$3:$Q$257)</f>
        <v>28</v>
      </c>
      <c r="DD57" s="121" t="str">
        <f>LOOKUP(C57,全武将名字及头像!$B$3:$B$257,全武将名字及头像!$B$3:$B$257)</f>
        <v>甘宁</v>
      </c>
      <c r="DE57" s="121">
        <f t="shared" si="52"/>
        <v>1</v>
      </c>
    </row>
    <row r="58" spans="1:109">
      <c r="A58" s="192" t="str">
        <f t="shared" si="79"/>
        <v>36</v>
      </c>
      <c r="B58" s="75">
        <v>54</v>
      </c>
      <c r="C58" s="75" t="s">
        <v>178</v>
      </c>
      <c r="D58" s="131" t="str">
        <f t="shared" si="1"/>
        <v>208E</v>
      </c>
      <c r="E58" s="131">
        <f t="shared" si="45"/>
        <v>8334</v>
      </c>
      <c r="F58" s="131" t="str">
        <f t="shared" si="2"/>
        <v>931E</v>
      </c>
      <c r="G58" s="131">
        <f t="shared" si="46"/>
        <v>37662</v>
      </c>
      <c r="H58" s="131" t="str">
        <f t="shared" si="3"/>
        <v>2312</v>
      </c>
      <c r="I58" s="131">
        <f t="shared" si="47"/>
        <v>8978</v>
      </c>
      <c r="J58" s="132">
        <v>5</v>
      </c>
      <c r="K58" s="164" t="str">
        <f t="shared" si="4"/>
        <v>1E</v>
      </c>
      <c r="L58" s="132">
        <f t="shared" si="48"/>
        <v>30</v>
      </c>
      <c r="M58" s="164" t="str">
        <f t="shared" si="5"/>
        <v>93</v>
      </c>
      <c r="N58" s="132">
        <f t="shared" si="6"/>
        <v>147.1171875</v>
      </c>
      <c r="O58" s="182"/>
      <c r="P58" s="166" t="str">
        <f>_xlfn.XLOOKUP(C58,全武将名字及头像!$B$3:$B$257,全武将名字及头像!$H$3:$H$257)</f>
        <v>8C</v>
      </c>
      <c r="Q58" s="166">
        <f>_xlfn.XLOOKUP(C58,全武将名字及头像!$B$3:$B$257,全武将名字及头像!$I$3:$I$257)</f>
        <v>54</v>
      </c>
      <c r="R58" s="166">
        <f>_xlfn.XLOOKUP(C58,全武将名字及头像!$B$3:$B$257,全武将名字及头像!$J$3:$J$257)</f>
        <v>56</v>
      </c>
      <c r="S58" s="166" t="str">
        <f>_xlfn.XLOOKUP(C58,全武将名字及头像!$B$3:$B$257,全武将名字及头像!$K$3:$K$257)</f>
        <v>FF</v>
      </c>
      <c r="T58" s="132" t="s">
        <v>93</v>
      </c>
      <c r="U58" s="167" t="str">
        <f>_xlfn.XLOOKUP(C58,武将属性排列!$C$1:$C$255,武将属性排列!$D$1:$D$255)</f>
        <v>在野</v>
      </c>
      <c r="V58" s="168">
        <f>_xlfn.XLOOKUP(C58,武将属性排列!$C$1:$C$255,武将属性排列!$E$1:$E$255)</f>
        <v>69</v>
      </c>
      <c r="W58" s="168">
        <f>_xlfn.XLOOKUP(C58,武将属性排列!$C$1:$C$255,武将属性排列!$F$1:$F$255)</f>
        <v>53</v>
      </c>
      <c r="X58" s="168">
        <f>_xlfn.XLOOKUP(C58,武将属性排列!$C$1:$C$255,武将属性排列!$G$1:$G$255)</f>
        <v>65</v>
      </c>
      <c r="Y58" s="168">
        <f>_xlfn.XLOOKUP(C58,武将属性排列!$C$1:$C$255,武将属性排列!$I$1:$I$255)</f>
        <v>70</v>
      </c>
      <c r="Z58" s="169">
        <f>_xlfn.XLOOKUP(C58,武将属性排列!$C$1:$C$255,武将属性排列!$K$1:$K$255)</f>
        <v>0</v>
      </c>
      <c r="AA58" s="169">
        <v>500</v>
      </c>
      <c r="AB58" s="168">
        <f>_xlfn.XLOOKUP(C58,武将属性排列!$C$1:$C$255,武将属性排列!$O$1:$O$255)</f>
        <v>52</v>
      </c>
      <c r="AC58" s="170">
        <f t="shared" si="49"/>
        <v>265476</v>
      </c>
      <c r="AD58" s="170" t="str">
        <f t="shared" si="7"/>
        <v>40D04</v>
      </c>
      <c r="AE58" s="182"/>
      <c r="AF58" s="171">
        <f t="shared" si="78"/>
        <v>40</v>
      </c>
      <c r="AG58" s="172" t="str">
        <f t="shared" si="9"/>
        <v>45</v>
      </c>
      <c r="AH58" s="172" t="str">
        <f t="shared" si="10"/>
        <v>35</v>
      </c>
      <c r="AI58" s="172" t="str">
        <f t="shared" si="11"/>
        <v>41</v>
      </c>
      <c r="AJ58" s="164">
        <f t="shared" si="12"/>
        <v>30</v>
      </c>
      <c r="AK58" s="172" t="str">
        <f t="shared" si="13"/>
        <v>46</v>
      </c>
      <c r="AL58" s="183" t="str">
        <f t="shared" si="14"/>
        <v>平军</v>
      </c>
      <c r="AM58" s="184" t="str">
        <f t="shared" si="15"/>
        <v>0</v>
      </c>
      <c r="AN58" s="172" t="str">
        <f t="shared" si="16"/>
        <v>5</v>
      </c>
      <c r="AO58" s="174">
        <f t="shared" si="17"/>
        <v>0</v>
      </c>
      <c r="AP58" s="174">
        <f t="shared" si="18"/>
        <v>3</v>
      </c>
      <c r="AQ58" s="175">
        <f t="shared" si="19"/>
        <v>2</v>
      </c>
      <c r="AR58" s="176" t="str">
        <f t="shared" si="20"/>
        <v>34</v>
      </c>
      <c r="AS58" s="182"/>
      <c r="AT58" s="177">
        <f>_xlfn.XLOOKUP(C58,全武将名字及头像!$B$3:$B$257,全武将名字及头像!$P$3:$P$257)</f>
        <v>20</v>
      </c>
      <c r="AU58" s="178"/>
      <c r="AV58" s="177">
        <f>_xlfn.XLOOKUP(C58,全武将名字及头像!$B$3:$B$257,全武将名字及头像!$Q$3:$Q$257)</f>
        <v>0</v>
      </c>
      <c r="DD58" s="121" t="str">
        <f>LOOKUP(C58,全武将名字及头像!$B$3:$B$257,全武将名字及头像!$B$3:$B$257)</f>
        <v>高干</v>
      </c>
      <c r="DE58" s="121">
        <f t="shared" si="52"/>
        <v>1</v>
      </c>
    </row>
    <row r="59" spans="1:109">
      <c r="A59" s="192" t="str">
        <f t="shared" si="79"/>
        <v>37</v>
      </c>
      <c r="B59" s="75">
        <v>55</v>
      </c>
      <c r="C59" s="75" t="s">
        <v>179</v>
      </c>
      <c r="D59" s="131" t="str">
        <f t="shared" si="1"/>
        <v>2090</v>
      </c>
      <c r="E59" s="131">
        <f t="shared" si="45"/>
        <v>8336</v>
      </c>
      <c r="F59" s="131" t="str">
        <f t="shared" si="2"/>
        <v>9323</v>
      </c>
      <c r="G59" s="131">
        <f t="shared" si="46"/>
        <v>37667</v>
      </c>
      <c r="H59" s="131" t="str">
        <f t="shared" si="3"/>
        <v>2317</v>
      </c>
      <c r="I59" s="131">
        <f t="shared" si="47"/>
        <v>8983</v>
      </c>
      <c r="J59" s="132">
        <v>5</v>
      </c>
      <c r="K59" s="164" t="str">
        <f t="shared" si="4"/>
        <v>23</v>
      </c>
      <c r="L59" s="132">
        <f t="shared" si="48"/>
        <v>35</v>
      </c>
      <c r="M59" s="164" t="str">
        <f t="shared" si="5"/>
        <v>93</v>
      </c>
      <c r="N59" s="132">
        <f t="shared" si="6"/>
        <v>147.13671875</v>
      </c>
      <c r="O59" s="182"/>
      <c r="P59" s="166" t="str">
        <f>_xlfn.XLOOKUP(C59,全武将名字及头像!$B$3:$B$257,全武将名字及头像!$H$3:$H$257)</f>
        <v>8C</v>
      </c>
      <c r="Q59" s="166">
        <f>_xlfn.XLOOKUP(C59,全武将名字及头像!$B$3:$B$257,全武将名字及头像!$I$3:$I$257)</f>
        <v>54</v>
      </c>
      <c r="R59" s="166">
        <f>_xlfn.XLOOKUP(C59,全武将名字及头像!$B$3:$B$257,全武将名字及头像!$J$3:$J$257)</f>
        <v>58</v>
      </c>
      <c r="S59" s="166" t="str">
        <f>_xlfn.XLOOKUP(C59,全武将名字及头像!$B$3:$B$257,全武将名字及头像!$K$3:$K$257)</f>
        <v>FF</v>
      </c>
      <c r="T59" s="132" t="s">
        <v>93</v>
      </c>
      <c r="U59" s="167" t="str">
        <f>_xlfn.XLOOKUP(C59,武将属性排列!$C$1:$C$255,武将属性排列!$D$1:$D$255)</f>
        <v>在野</v>
      </c>
      <c r="V59" s="168">
        <f>_xlfn.XLOOKUP(C59,武将属性排列!$C$1:$C$255,武将属性排列!$E$1:$E$255)</f>
        <v>93</v>
      </c>
      <c r="W59" s="168">
        <f>_xlfn.XLOOKUP(C59,武将属性排列!$C$1:$C$255,武将属性排列!$F$1:$F$255)</f>
        <v>59</v>
      </c>
      <c r="X59" s="168">
        <f>_xlfn.XLOOKUP(C59,武将属性排列!$C$1:$C$255,武将属性排列!$G$1:$G$255)</f>
        <v>90</v>
      </c>
      <c r="Y59" s="168">
        <f>_xlfn.XLOOKUP(C59,武将属性排列!$C$1:$C$255,武将属性排列!$I$1:$I$255)</f>
        <v>80</v>
      </c>
      <c r="Z59" s="169">
        <f>_xlfn.XLOOKUP(C59,武将属性排列!$C$1:$C$255,武将属性排列!$K$1:$K$255)</f>
        <v>2</v>
      </c>
      <c r="AA59" s="169">
        <v>500</v>
      </c>
      <c r="AB59" s="168">
        <f>_xlfn.XLOOKUP(C59,武将属性排列!$C$1:$C$255,武将属性排列!$O$1:$O$255)</f>
        <v>54</v>
      </c>
      <c r="AC59" s="170">
        <f t="shared" si="49"/>
        <v>265484</v>
      </c>
      <c r="AD59" s="170" t="str">
        <f t="shared" si="7"/>
        <v>40D0C</v>
      </c>
      <c r="AE59" s="182"/>
      <c r="AF59" s="171">
        <f t="shared" si="78"/>
        <v>40</v>
      </c>
      <c r="AG59" s="172" t="str">
        <f t="shared" si="9"/>
        <v>5D</v>
      </c>
      <c r="AH59" s="172" t="str">
        <f t="shared" si="10"/>
        <v>3B</v>
      </c>
      <c r="AI59" s="172" t="str">
        <f t="shared" si="11"/>
        <v>5A</v>
      </c>
      <c r="AJ59" s="164">
        <f t="shared" si="12"/>
        <v>10</v>
      </c>
      <c r="AK59" s="172" t="str">
        <f t="shared" si="13"/>
        <v>50</v>
      </c>
      <c r="AL59" s="183" t="str">
        <f t="shared" si="14"/>
        <v>山军</v>
      </c>
      <c r="AM59" s="184">
        <f t="shared" si="15"/>
        <v>2</v>
      </c>
      <c r="AN59" s="172" t="str">
        <f t="shared" si="16"/>
        <v>5</v>
      </c>
      <c r="AO59" s="174">
        <f t="shared" si="17"/>
        <v>0</v>
      </c>
      <c r="AP59" s="174">
        <f t="shared" si="18"/>
        <v>4</v>
      </c>
      <c r="AQ59" s="175">
        <f t="shared" si="19"/>
        <v>4</v>
      </c>
      <c r="AR59" s="176" t="str">
        <f t="shared" si="20"/>
        <v>36</v>
      </c>
      <c r="AS59" s="182"/>
      <c r="AT59" s="177">
        <f>_xlfn.XLOOKUP(C59,全武将名字及头像!$B$3:$B$257,全武将名字及头像!$P$3:$P$257)</f>
        <v>20</v>
      </c>
      <c r="AU59" s="178"/>
      <c r="AV59" s="177">
        <f>_xlfn.XLOOKUP(C59,全武将名字及头像!$B$3:$B$257,全武将名字及头像!$Q$3:$Q$257)</f>
        <v>14</v>
      </c>
      <c r="DD59" s="121" t="str">
        <f>LOOKUP(C59,全武将名字及头像!$B$3:$B$257,全武将名字及头像!$B$3:$B$257)</f>
        <v>高览</v>
      </c>
      <c r="DE59" s="121">
        <f t="shared" si="52"/>
        <v>1</v>
      </c>
    </row>
    <row r="60" spans="1:109">
      <c r="A60" s="192" t="str">
        <f t="shared" si="79"/>
        <v>38</v>
      </c>
      <c r="B60" s="75">
        <v>56</v>
      </c>
      <c r="C60" s="75" t="s">
        <v>180</v>
      </c>
      <c r="D60" s="131" t="str">
        <f t="shared" si="1"/>
        <v>2092</v>
      </c>
      <c r="E60" s="131">
        <f t="shared" si="45"/>
        <v>8338</v>
      </c>
      <c r="F60" s="131" t="str">
        <f t="shared" si="2"/>
        <v>9328</v>
      </c>
      <c r="G60" s="131">
        <f t="shared" si="46"/>
        <v>37672</v>
      </c>
      <c r="H60" s="131" t="str">
        <f t="shared" si="3"/>
        <v>231C</v>
      </c>
      <c r="I60" s="131">
        <f t="shared" si="47"/>
        <v>8988</v>
      </c>
      <c r="J60" s="132">
        <v>5</v>
      </c>
      <c r="K60" s="164" t="str">
        <f t="shared" si="4"/>
        <v>28</v>
      </c>
      <c r="L60" s="132">
        <f t="shared" si="48"/>
        <v>40</v>
      </c>
      <c r="M60" s="164" t="str">
        <f t="shared" si="5"/>
        <v>93</v>
      </c>
      <c r="N60" s="132">
        <f t="shared" si="6"/>
        <v>147.15625</v>
      </c>
      <c r="O60" s="182"/>
      <c r="P60" s="166" t="str">
        <f>_xlfn.XLOOKUP(C60,全武将名字及头像!$B$3:$B$257,全武将名字及头像!$H$3:$H$257)</f>
        <v>8C</v>
      </c>
      <c r="Q60" s="166">
        <f>_xlfn.XLOOKUP(C60,全武将名字及头像!$B$3:$B$257,全武将名字及头像!$I$3:$I$257)</f>
        <v>54</v>
      </c>
      <c r="R60" s="166" t="str">
        <f>_xlfn.XLOOKUP(C60,全武将名字及头像!$B$3:$B$257,全武将名字及头像!$J$3:$J$257)</f>
        <v>5A</v>
      </c>
      <c r="S60" s="166" t="str">
        <f>_xlfn.XLOOKUP(C60,全武将名字及头像!$B$3:$B$257,全武将名字及头像!$K$3:$K$257)</f>
        <v>FF</v>
      </c>
      <c r="T60" s="132" t="s">
        <v>93</v>
      </c>
      <c r="U60" s="167" t="str">
        <f>_xlfn.XLOOKUP(C60,武将属性排列!$C$1:$C$255,武将属性排列!$D$1:$D$255)</f>
        <v>在野</v>
      </c>
      <c r="V60" s="168">
        <f>_xlfn.XLOOKUP(C60,武将属性排列!$C$1:$C$255,武将属性排列!$E$1:$E$255)</f>
        <v>93</v>
      </c>
      <c r="W60" s="168">
        <f>_xlfn.XLOOKUP(C60,武将属性排列!$C$1:$C$255,武将属性排列!$F$1:$F$255)</f>
        <v>61</v>
      </c>
      <c r="X60" s="168">
        <f>_xlfn.XLOOKUP(C60,武将属性排列!$C$1:$C$255,武将属性排列!$G$1:$G$255)</f>
        <v>92</v>
      </c>
      <c r="Y60" s="168">
        <f>_xlfn.XLOOKUP(C60,武将属性排列!$C$1:$C$255,武将属性排列!$I$1:$I$255)</f>
        <v>98</v>
      </c>
      <c r="Z60" s="169">
        <f>_xlfn.XLOOKUP(C60,武将属性排列!$C$1:$C$255,武将属性排列!$K$1:$K$255)</f>
        <v>2</v>
      </c>
      <c r="AA60" s="169">
        <v>500</v>
      </c>
      <c r="AB60" s="168">
        <f>_xlfn.XLOOKUP(C60,武将属性排列!$C$1:$C$255,武将属性排列!$O$1:$O$255)</f>
        <v>77</v>
      </c>
      <c r="AC60" s="170">
        <f t="shared" si="49"/>
        <v>265492</v>
      </c>
      <c r="AD60" s="170" t="str">
        <f t="shared" si="7"/>
        <v>40D14</v>
      </c>
      <c r="AE60" s="182"/>
      <c r="AF60" s="171">
        <f t="shared" si="78"/>
        <v>40</v>
      </c>
      <c r="AG60" s="172" t="str">
        <f t="shared" si="9"/>
        <v>5D</v>
      </c>
      <c r="AH60" s="172" t="str">
        <f t="shared" si="10"/>
        <v>3D</v>
      </c>
      <c r="AI60" s="172" t="str">
        <f t="shared" si="11"/>
        <v>5C</v>
      </c>
      <c r="AJ60" s="164">
        <f t="shared" si="12"/>
        <v>10</v>
      </c>
      <c r="AK60" s="172" t="str">
        <f t="shared" si="13"/>
        <v>62</v>
      </c>
      <c r="AL60" s="183" t="str">
        <f t="shared" si="14"/>
        <v>山军</v>
      </c>
      <c r="AM60" s="184">
        <f t="shared" si="15"/>
        <v>2</v>
      </c>
      <c r="AN60" s="172" t="str">
        <f t="shared" si="16"/>
        <v>5</v>
      </c>
      <c r="AO60" s="174">
        <f t="shared" si="17"/>
        <v>0</v>
      </c>
      <c r="AP60" s="174">
        <f t="shared" si="18"/>
        <v>4</v>
      </c>
      <c r="AQ60" s="175">
        <f t="shared" si="19"/>
        <v>4</v>
      </c>
      <c r="AR60" s="176" t="str">
        <f t="shared" si="20"/>
        <v>4D</v>
      </c>
      <c r="AS60" s="182"/>
      <c r="AT60" s="177">
        <f>_xlfn.XLOOKUP(C60,全武将名字及头像!$B$3:$B$257,全武将名字及头像!$P$3:$P$257)</f>
        <v>20</v>
      </c>
      <c r="AU60" s="178"/>
      <c r="AV60" s="177">
        <f>_xlfn.XLOOKUP(C60,全武将名字及头像!$B$3:$B$257,全武将名字及头像!$Q$3:$Q$257)</f>
        <v>28</v>
      </c>
      <c r="DD60" s="121" t="str">
        <f>LOOKUP(C60,全武将名字及头像!$B$3:$B$257,全武将名字及头像!$B$3:$B$257)</f>
        <v>高顺</v>
      </c>
      <c r="DE60" s="121">
        <f t="shared" si="52"/>
        <v>1</v>
      </c>
    </row>
    <row r="61" spans="1:109">
      <c r="A61" s="192" t="str">
        <f t="shared" si="79"/>
        <v>39</v>
      </c>
      <c r="B61" s="75">
        <v>57</v>
      </c>
      <c r="C61" s="75" t="s">
        <v>181</v>
      </c>
      <c r="D61" s="131" t="str">
        <f t="shared" si="1"/>
        <v>2094</v>
      </c>
      <c r="E61" s="131">
        <f t="shared" si="45"/>
        <v>8340</v>
      </c>
      <c r="F61" s="131" t="str">
        <f t="shared" si="2"/>
        <v>932D</v>
      </c>
      <c r="G61" s="131">
        <f t="shared" si="46"/>
        <v>37677</v>
      </c>
      <c r="H61" s="131" t="str">
        <f t="shared" si="3"/>
        <v>2321</v>
      </c>
      <c r="I61" s="131">
        <f t="shared" si="47"/>
        <v>8993</v>
      </c>
      <c r="J61" s="132">
        <v>5</v>
      </c>
      <c r="K61" s="164" t="str">
        <f t="shared" si="4"/>
        <v>2D</v>
      </c>
      <c r="L61" s="132">
        <f t="shared" si="48"/>
        <v>45</v>
      </c>
      <c r="M61" s="164" t="str">
        <f t="shared" si="5"/>
        <v>93</v>
      </c>
      <c r="N61" s="132">
        <f t="shared" si="6"/>
        <v>147.17578125</v>
      </c>
      <c r="O61" s="182"/>
      <c r="P61" s="166" t="str">
        <f>_xlfn.XLOOKUP(C61,全武将名字及头像!$B$3:$B$257,全武将名字及头像!$H$3:$H$257)</f>
        <v>8C</v>
      </c>
      <c r="Q61" s="166" t="str">
        <f>_xlfn.XLOOKUP(C61,全武将名字及头像!$B$3:$B$257,全武将名字及头像!$I$3:$I$257)</f>
        <v>5C</v>
      </c>
      <c r="R61" s="166" t="str">
        <f>_xlfn.XLOOKUP(C61,全武将名字及头像!$B$3:$B$257,全武将名字及头像!$J$3:$J$257)</f>
        <v>5E</v>
      </c>
      <c r="S61" s="166" t="str">
        <f>_xlfn.XLOOKUP(C61,全武将名字及头像!$B$3:$B$257,全武将名字及头像!$K$3:$K$257)</f>
        <v>FF</v>
      </c>
      <c r="T61" s="132" t="s">
        <v>93</v>
      </c>
      <c r="U61" s="167" t="str">
        <f>_xlfn.XLOOKUP(C61,武将属性排列!$C$1:$C$255,武将属性排列!$D$1:$D$255)</f>
        <v>在野</v>
      </c>
      <c r="V61" s="168">
        <f>_xlfn.XLOOKUP(C61,武将属性排列!$C$1:$C$255,武将属性排列!$E$1:$E$255)</f>
        <v>81</v>
      </c>
      <c r="W61" s="168">
        <f>_xlfn.XLOOKUP(C61,武将属性排列!$C$1:$C$255,武将属性排列!$F$1:$F$255)</f>
        <v>56</v>
      </c>
      <c r="X61" s="168">
        <f>_xlfn.XLOOKUP(C61,武将属性排列!$C$1:$C$255,武将属性排列!$G$1:$G$255)</f>
        <v>70</v>
      </c>
      <c r="Y61" s="168">
        <f>_xlfn.XLOOKUP(C61,武将属性排列!$C$1:$C$255,武将属性排列!$I$1:$I$255)</f>
        <v>79</v>
      </c>
      <c r="Z61" s="169">
        <f>_xlfn.XLOOKUP(C61,武将属性排列!$C$1:$C$255,武将属性排列!$K$1:$K$255)</f>
        <v>2</v>
      </c>
      <c r="AA61" s="169">
        <v>500</v>
      </c>
      <c r="AB61" s="168">
        <f>_xlfn.XLOOKUP(C61,武将属性排列!$C$1:$C$255,武将属性排列!$O$1:$O$255)</f>
        <v>68</v>
      </c>
      <c r="AC61" s="170">
        <f t="shared" si="49"/>
        <v>265500</v>
      </c>
      <c r="AD61" s="170" t="str">
        <f t="shared" si="7"/>
        <v>40D1C</v>
      </c>
      <c r="AE61" s="182"/>
      <c r="AF61" s="171">
        <f t="shared" si="78"/>
        <v>40</v>
      </c>
      <c r="AG61" s="172" t="str">
        <f t="shared" si="9"/>
        <v>51</v>
      </c>
      <c r="AH61" s="172" t="str">
        <f t="shared" si="10"/>
        <v>38</v>
      </c>
      <c r="AI61" s="172" t="str">
        <f t="shared" si="11"/>
        <v>46</v>
      </c>
      <c r="AJ61" s="164">
        <f t="shared" si="12"/>
        <v>20</v>
      </c>
      <c r="AK61" s="172" t="str">
        <f t="shared" si="13"/>
        <v>4F</v>
      </c>
      <c r="AL61" s="183" t="str">
        <f t="shared" si="14"/>
        <v>山军</v>
      </c>
      <c r="AM61" s="184">
        <f t="shared" si="15"/>
        <v>2</v>
      </c>
      <c r="AN61" s="172" t="str">
        <f t="shared" si="16"/>
        <v>5</v>
      </c>
      <c r="AO61" s="174">
        <f t="shared" si="17"/>
        <v>0</v>
      </c>
      <c r="AP61" s="174">
        <f t="shared" si="18"/>
        <v>4</v>
      </c>
      <c r="AQ61" s="175">
        <f t="shared" si="19"/>
        <v>3</v>
      </c>
      <c r="AR61" s="176" t="str">
        <f t="shared" si="20"/>
        <v>44</v>
      </c>
      <c r="AS61" s="182"/>
      <c r="AT61" s="177">
        <f>_xlfn.XLOOKUP(C61,全武将名字及头像!$B$3:$B$257,全武将名字及头像!$P$3:$P$257)</f>
        <v>21</v>
      </c>
      <c r="AU61" s="178"/>
      <c r="AV61" s="177">
        <f>_xlfn.XLOOKUP(C61,全武将名字及头像!$B$3:$B$257,全武将名字及头像!$Q$3:$Q$257)</f>
        <v>0</v>
      </c>
      <c r="DD61" s="121" t="str">
        <f>LOOKUP(C61,全武将名字及头像!$B$3:$B$257,全武将名字及头像!$B$3:$B$257)</f>
        <v>耿武</v>
      </c>
      <c r="DE61" s="121">
        <f t="shared" si="52"/>
        <v>1</v>
      </c>
    </row>
    <row r="62" spans="1:109">
      <c r="A62" s="192" t="str">
        <f t="shared" si="79"/>
        <v>3A</v>
      </c>
      <c r="B62" s="75">
        <v>58</v>
      </c>
      <c r="C62" s="75" t="s">
        <v>183</v>
      </c>
      <c r="D62" s="131" t="str">
        <f t="shared" si="1"/>
        <v>2096</v>
      </c>
      <c r="E62" s="131">
        <f t="shared" si="45"/>
        <v>8342</v>
      </c>
      <c r="F62" s="131" t="str">
        <f t="shared" si="2"/>
        <v>9332</v>
      </c>
      <c r="G62" s="131">
        <f t="shared" si="46"/>
        <v>37682</v>
      </c>
      <c r="H62" s="131" t="str">
        <f t="shared" si="3"/>
        <v>2326</v>
      </c>
      <c r="I62" s="131">
        <f t="shared" si="47"/>
        <v>8998</v>
      </c>
      <c r="J62" s="132">
        <v>5</v>
      </c>
      <c r="K62" s="164" t="str">
        <f t="shared" si="4"/>
        <v>32</v>
      </c>
      <c r="L62" s="132">
        <f t="shared" si="48"/>
        <v>50</v>
      </c>
      <c r="M62" s="164" t="str">
        <f t="shared" si="5"/>
        <v>93</v>
      </c>
      <c r="N62" s="132">
        <f t="shared" si="6"/>
        <v>147.1953125</v>
      </c>
      <c r="O62" s="182"/>
      <c r="P62" s="166" t="str">
        <f>_xlfn.XLOOKUP(C62,全武将名字及头像!$B$3:$B$257,全武将名字及头像!$H$3:$H$257)</f>
        <v>8C</v>
      </c>
      <c r="Q62" s="166">
        <f>_xlfn.XLOOKUP(C62,全武将名字及头像!$B$3:$B$257,全武将名字及头像!$I$3:$I$257)</f>
        <v>76</v>
      </c>
      <c r="R62" s="166">
        <f>_xlfn.XLOOKUP(C62,全武将名字及头像!$B$3:$B$257,全武将名字及头像!$J$3:$J$257)</f>
        <v>78</v>
      </c>
      <c r="S62" s="166" t="str">
        <f>_xlfn.XLOOKUP(C62,全武将名字及头像!$B$3:$B$257,全武将名字及头像!$K$3:$K$257)</f>
        <v>FF</v>
      </c>
      <c r="T62" s="132" t="s">
        <v>93</v>
      </c>
      <c r="U62" s="167" t="str">
        <f>_xlfn.XLOOKUP(C62,武将属性排列!$C$1:$C$255,武将属性排列!$D$1:$D$255)</f>
        <v>在野</v>
      </c>
      <c r="V62" s="168">
        <f>_xlfn.XLOOKUP(C62,武将属性排列!$C$1:$C$255,武将属性排列!$E$1:$E$255)</f>
        <v>51</v>
      </c>
      <c r="W62" s="168">
        <f>_xlfn.XLOOKUP(C62,武将属性排列!$C$1:$C$255,武将属性排列!$F$1:$F$255)</f>
        <v>88</v>
      </c>
      <c r="X62" s="168">
        <f>_xlfn.XLOOKUP(C62,武将属性排列!$C$1:$C$255,武将属性排列!$G$1:$G$255)</f>
        <v>43</v>
      </c>
      <c r="Y62" s="168">
        <f>_xlfn.XLOOKUP(C62,武将属性排列!$C$1:$C$255,武将属性排列!$I$1:$I$255)</f>
        <v>73</v>
      </c>
      <c r="Z62" s="169">
        <f>_xlfn.XLOOKUP(C62,武将属性排列!$C$1:$C$255,武将属性排列!$K$1:$K$255)</f>
        <v>0</v>
      </c>
      <c r="AA62" s="169">
        <v>500</v>
      </c>
      <c r="AB62" s="168">
        <f>_xlfn.XLOOKUP(C62,武将属性排列!$C$1:$C$255,武将属性排列!$O$1:$O$255)</f>
        <v>82</v>
      </c>
      <c r="AC62" s="170">
        <f t="shared" si="49"/>
        <v>265508</v>
      </c>
      <c r="AD62" s="170" t="str">
        <f t="shared" si="7"/>
        <v>40D24</v>
      </c>
      <c r="AE62" s="182"/>
      <c r="AF62" s="171">
        <f t="shared" si="78"/>
        <v>40</v>
      </c>
      <c r="AG62" s="172" t="str">
        <f t="shared" si="9"/>
        <v>33</v>
      </c>
      <c r="AH62" s="172" t="str">
        <f t="shared" si="10"/>
        <v>58</v>
      </c>
      <c r="AI62" s="172" t="str">
        <f t="shared" si="11"/>
        <v>2B</v>
      </c>
      <c r="AJ62" s="164">
        <f t="shared" si="12"/>
        <v>40</v>
      </c>
      <c r="AK62" s="172" t="str">
        <f t="shared" si="13"/>
        <v>49</v>
      </c>
      <c r="AL62" s="183" t="str">
        <f t="shared" si="14"/>
        <v>平军</v>
      </c>
      <c r="AM62" s="184" t="str">
        <f t="shared" si="15"/>
        <v>0</v>
      </c>
      <c r="AN62" s="172" t="str">
        <f t="shared" si="16"/>
        <v>5</v>
      </c>
      <c r="AO62" s="174">
        <f t="shared" si="17"/>
        <v>0</v>
      </c>
      <c r="AP62" s="174">
        <f t="shared" si="18"/>
        <v>3</v>
      </c>
      <c r="AQ62" s="175">
        <f t="shared" si="19"/>
        <v>1</v>
      </c>
      <c r="AR62" s="176" t="str">
        <f t="shared" si="20"/>
        <v>52</v>
      </c>
      <c r="AS62" s="182"/>
      <c r="AT62" s="177">
        <f>_xlfn.XLOOKUP(C62,全武将名字及头像!$B$3:$B$257,全武将名字及头像!$P$3:$P$257)</f>
        <v>21</v>
      </c>
      <c r="AU62" s="178"/>
      <c r="AV62" s="177">
        <f>_xlfn.XLOOKUP(C62,全武将名字及头像!$B$3:$B$257,全武将名字及头像!$Q$3:$Q$257)</f>
        <v>14</v>
      </c>
      <c r="DD62" s="121" t="str">
        <f>LOOKUP(C62,全武将名字及头像!$B$3:$B$257,全武将名字及头像!$B$3:$B$257)</f>
        <v>顾雍</v>
      </c>
      <c r="DE62" s="121">
        <f t="shared" si="52"/>
        <v>1</v>
      </c>
    </row>
    <row r="63" spans="1:109">
      <c r="A63" s="192" t="str">
        <f t="shared" si="79"/>
        <v>3B</v>
      </c>
      <c r="B63" s="75">
        <v>59</v>
      </c>
      <c r="C63" s="75" t="s">
        <v>184</v>
      </c>
      <c r="D63" s="131" t="str">
        <f t="shared" si="1"/>
        <v>2098</v>
      </c>
      <c r="E63" s="131">
        <f t="shared" si="45"/>
        <v>8344</v>
      </c>
      <c r="F63" s="131" t="str">
        <f t="shared" si="2"/>
        <v>9337</v>
      </c>
      <c r="G63" s="131">
        <f t="shared" si="46"/>
        <v>37687</v>
      </c>
      <c r="H63" s="131" t="str">
        <f t="shared" si="3"/>
        <v>232B</v>
      </c>
      <c r="I63" s="131">
        <f t="shared" si="47"/>
        <v>9003</v>
      </c>
      <c r="J63" s="132">
        <v>5</v>
      </c>
      <c r="K63" s="164" t="str">
        <f t="shared" si="4"/>
        <v>37</v>
      </c>
      <c r="L63" s="132">
        <f t="shared" si="48"/>
        <v>55</v>
      </c>
      <c r="M63" s="164" t="str">
        <f t="shared" si="5"/>
        <v>93</v>
      </c>
      <c r="N63" s="132">
        <f t="shared" si="6"/>
        <v>147.21484375</v>
      </c>
      <c r="O63" s="182"/>
      <c r="P63" s="166" t="str">
        <f>_xlfn.XLOOKUP(C63,全武将名字及头像!$B$3:$B$257,全武将名字及头像!$H$3:$H$257)</f>
        <v>8D</v>
      </c>
      <c r="Q63" s="166">
        <f>_xlfn.XLOOKUP(C63,全武将名字及头像!$B$3:$B$257,全武将名字及头像!$I$3:$I$257)</f>
        <v>50</v>
      </c>
      <c r="R63" s="166">
        <f>_xlfn.XLOOKUP(C63,全武将名字及头像!$B$3:$B$257,全武将名字及头像!$J$3:$J$257)</f>
        <v>52</v>
      </c>
      <c r="S63" s="166" t="str">
        <f>_xlfn.XLOOKUP(C63,全武将名字及头像!$B$3:$B$257,全武将名字及头像!$K$3:$K$257)</f>
        <v>FF</v>
      </c>
      <c r="T63" s="132" t="s">
        <v>93</v>
      </c>
      <c r="U63" s="167" t="str">
        <f>_xlfn.XLOOKUP(C63,武将属性排列!$C$1:$C$255,武将属性排列!$D$1:$D$255)</f>
        <v>在野</v>
      </c>
      <c r="V63" s="168">
        <f>_xlfn.XLOOKUP(C63,武将属性排列!$C$1:$C$255,武将属性排列!$E$1:$E$255)</f>
        <v>91</v>
      </c>
      <c r="W63" s="168">
        <f>_xlfn.XLOOKUP(C63,武将属性排列!$C$1:$C$255,武将属性排列!$F$1:$F$255)</f>
        <v>64</v>
      </c>
      <c r="X63" s="168">
        <f>_xlfn.XLOOKUP(C63,武将属性排列!$C$1:$C$255,武将属性排列!$G$1:$G$255)</f>
        <v>84</v>
      </c>
      <c r="Y63" s="168">
        <f>_xlfn.XLOOKUP(C63,武将属性排列!$C$1:$C$255,武将属性排列!$I$1:$I$255)</f>
        <v>75</v>
      </c>
      <c r="Z63" s="169">
        <f>_xlfn.XLOOKUP(C63,武将属性排列!$C$1:$C$255,武将属性排列!$K$1:$K$255)</f>
        <v>1</v>
      </c>
      <c r="AA63" s="169">
        <v>500</v>
      </c>
      <c r="AB63" s="168">
        <f>_xlfn.XLOOKUP(C63,武将属性排列!$C$1:$C$255,武将属性排列!$O$1:$O$255)</f>
        <v>67</v>
      </c>
      <c r="AC63" s="170">
        <f t="shared" si="49"/>
        <v>265516</v>
      </c>
      <c r="AD63" s="170" t="str">
        <f t="shared" si="7"/>
        <v>40D2C</v>
      </c>
      <c r="AE63" s="182"/>
      <c r="AF63" s="171">
        <f t="shared" si="78"/>
        <v>40</v>
      </c>
      <c r="AG63" s="172" t="str">
        <f t="shared" si="9"/>
        <v>5B</v>
      </c>
      <c r="AH63" s="172" t="str">
        <f t="shared" si="10"/>
        <v>40</v>
      </c>
      <c r="AI63" s="172" t="str">
        <f t="shared" si="11"/>
        <v>54</v>
      </c>
      <c r="AJ63" s="164">
        <f t="shared" si="12"/>
        <v>20</v>
      </c>
      <c r="AK63" s="172" t="str">
        <f t="shared" si="13"/>
        <v>4B</v>
      </c>
      <c r="AL63" s="183" t="str">
        <f t="shared" si="14"/>
        <v>水军</v>
      </c>
      <c r="AM63" s="184">
        <f t="shared" si="15"/>
        <v>1</v>
      </c>
      <c r="AN63" s="172" t="str">
        <f t="shared" si="16"/>
        <v>5</v>
      </c>
      <c r="AO63" s="174">
        <f t="shared" si="17"/>
        <v>0</v>
      </c>
      <c r="AP63" s="174">
        <f t="shared" si="18"/>
        <v>3</v>
      </c>
      <c r="AQ63" s="175">
        <f t="shared" si="19"/>
        <v>3</v>
      </c>
      <c r="AR63" s="176" t="str">
        <f t="shared" si="20"/>
        <v>43</v>
      </c>
      <c r="AS63" s="182"/>
      <c r="AT63" s="177">
        <f>_xlfn.XLOOKUP(C63,全武将名字及头像!$B$3:$B$257,全武将名字及头像!$P$3:$P$257)</f>
        <v>21</v>
      </c>
      <c r="AU63" s="178"/>
      <c r="AV63" s="177">
        <f>_xlfn.XLOOKUP(C63,全武将名字及头像!$B$3:$B$257,全武将名字及头像!$Q$3:$Q$257)</f>
        <v>28</v>
      </c>
      <c r="DD63" s="121" t="str">
        <f>LOOKUP(C63,全武将名字及头像!$B$3:$B$257,全武将名字及头像!$B$3:$B$257)</f>
        <v>关平</v>
      </c>
      <c r="DE63" s="121">
        <f t="shared" si="52"/>
        <v>1</v>
      </c>
    </row>
    <row r="64" spans="1:109">
      <c r="A64" s="192" t="str">
        <f t="shared" si="79"/>
        <v>3C</v>
      </c>
      <c r="B64" s="75">
        <v>60</v>
      </c>
      <c r="C64" s="75" t="s">
        <v>186</v>
      </c>
      <c r="D64" s="131" t="str">
        <f t="shared" si="1"/>
        <v>209A</v>
      </c>
      <c r="E64" s="131">
        <f t="shared" si="45"/>
        <v>8346</v>
      </c>
      <c r="F64" s="131" t="str">
        <f t="shared" si="2"/>
        <v>933C</v>
      </c>
      <c r="G64" s="131">
        <f t="shared" si="46"/>
        <v>37692</v>
      </c>
      <c r="H64" s="131" t="str">
        <f t="shared" si="3"/>
        <v>2330</v>
      </c>
      <c r="I64" s="131">
        <f t="shared" si="47"/>
        <v>9008</v>
      </c>
      <c r="J64" s="132">
        <v>5</v>
      </c>
      <c r="K64" s="164" t="str">
        <f t="shared" si="4"/>
        <v>3C</v>
      </c>
      <c r="L64" s="132">
        <f t="shared" si="48"/>
        <v>60</v>
      </c>
      <c r="M64" s="164" t="str">
        <f t="shared" si="5"/>
        <v>93</v>
      </c>
      <c r="N64" s="132">
        <f t="shared" si="6"/>
        <v>147.234375</v>
      </c>
      <c r="O64" s="182"/>
      <c r="P64" s="166" t="str">
        <f>_xlfn.XLOOKUP(C64,全武将名字及头像!$B$3:$B$257,全武将名字及头像!$H$3:$H$257)</f>
        <v>8D</v>
      </c>
      <c r="Q64" s="166">
        <f>_xlfn.XLOOKUP(C64,全武将名字及头像!$B$3:$B$257,全武将名字及头像!$I$3:$I$257)</f>
        <v>50</v>
      </c>
      <c r="R64" s="166">
        <f>_xlfn.XLOOKUP(C64,全武将名字及头像!$B$3:$B$257,全武将名字及头像!$J$3:$J$257)</f>
        <v>54</v>
      </c>
      <c r="S64" s="166" t="str">
        <f>_xlfn.XLOOKUP(C64,全武将名字及头像!$B$3:$B$257,全武将名字及头像!$K$3:$K$257)</f>
        <v>FF</v>
      </c>
      <c r="T64" s="132" t="s">
        <v>93</v>
      </c>
      <c r="U64" s="167" t="str">
        <f>_xlfn.XLOOKUP(C64,武将属性排列!$C$1:$C$255,武将属性排列!$D$1:$D$255)</f>
        <v>在野</v>
      </c>
      <c r="V64" s="168">
        <f>_xlfn.XLOOKUP(C64,武将属性排列!$C$1:$C$255,武将属性排列!$E$1:$E$255)</f>
        <v>94</v>
      </c>
      <c r="W64" s="168">
        <f>_xlfn.XLOOKUP(C64,武将属性排列!$C$1:$C$255,武将属性排列!$F$1:$F$255)</f>
        <v>45</v>
      </c>
      <c r="X64" s="168">
        <f>_xlfn.XLOOKUP(C64,武将属性排列!$C$1:$C$255,武将属性排列!$G$1:$G$255)</f>
        <v>90</v>
      </c>
      <c r="Y64" s="168">
        <f>_xlfn.XLOOKUP(C64,武将属性排列!$C$1:$C$255,武将属性排列!$I$1:$I$255)</f>
        <v>97</v>
      </c>
      <c r="Z64" s="169">
        <f>_xlfn.XLOOKUP(C64,武将属性排列!$C$1:$C$255,武将属性排列!$K$1:$K$255)</f>
        <v>2</v>
      </c>
      <c r="AA64" s="169">
        <v>500</v>
      </c>
      <c r="AB64" s="168">
        <f>_xlfn.XLOOKUP(C64,武将属性排列!$C$1:$C$255,武将属性排列!$O$1:$O$255)</f>
        <v>66</v>
      </c>
      <c r="AC64" s="170">
        <f t="shared" si="49"/>
        <v>265524</v>
      </c>
      <c r="AD64" s="170" t="str">
        <f t="shared" si="7"/>
        <v>40D34</v>
      </c>
      <c r="AE64" s="182"/>
      <c r="AF64" s="171">
        <f t="shared" si="78"/>
        <v>40</v>
      </c>
      <c r="AG64" s="172" t="str">
        <f t="shared" si="9"/>
        <v>5E</v>
      </c>
      <c r="AH64" s="172" t="str">
        <f t="shared" si="10"/>
        <v>2D</v>
      </c>
      <c r="AI64" s="172" t="str">
        <f t="shared" si="11"/>
        <v>5A</v>
      </c>
      <c r="AJ64" s="164">
        <f t="shared" si="12"/>
        <v>10</v>
      </c>
      <c r="AK64" s="172" t="str">
        <f t="shared" si="13"/>
        <v>61</v>
      </c>
      <c r="AL64" s="183" t="str">
        <f t="shared" si="14"/>
        <v>山军</v>
      </c>
      <c r="AM64" s="184">
        <f t="shared" si="15"/>
        <v>2</v>
      </c>
      <c r="AN64" s="172" t="str">
        <f t="shared" si="16"/>
        <v>5</v>
      </c>
      <c r="AO64" s="174">
        <f t="shared" si="17"/>
        <v>0</v>
      </c>
      <c r="AP64" s="174">
        <f t="shared" si="18"/>
        <v>4</v>
      </c>
      <c r="AQ64" s="175">
        <f t="shared" si="19"/>
        <v>4</v>
      </c>
      <c r="AR64" s="176" t="str">
        <f t="shared" si="20"/>
        <v>42</v>
      </c>
      <c r="AS64" s="182"/>
      <c r="AT64" s="177">
        <f>_xlfn.XLOOKUP(C64,全武将名字及头像!$B$3:$B$257,全武将名字及头像!$P$3:$P$257)</f>
        <v>22</v>
      </c>
      <c r="AU64" s="178"/>
      <c r="AV64" s="177">
        <f>_xlfn.XLOOKUP(C64,全武将名字及头像!$B$3:$B$257,全武将名字及头像!$Q$3:$Q$257)</f>
        <v>0</v>
      </c>
      <c r="DD64" s="121" t="str">
        <f>LOOKUP(C64,全武将名字及头像!$B$3:$B$257,全武将名字及头像!$B$3:$B$257)</f>
        <v>关兴</v>
      </c>
      <c r="DE64" s="121">
        <f t="shared" si="52"/>
        <v>1</v>
      </c>
    </row>
    <row r="65" spans="1:109">
      <c r="A65" s="192" t="str">
        <f t="shared" si="79"/>
        <v>3D</v>
      </c>
      <c r="B65" s="75">
        <v>61</v>
      </c>
      <c r="C65" s="75" t="s">
        <v>187</v>
      </c>
      <c r="D65" s="131" t="str">
        <f t="shared" si="1"/>
        <v>209C</v>
      </c>
      <c r="E65" s="131">
        <f t="shared" si="45"/>
        <v>8348</v>
      </c>
      <c r="F65" s="131" t="str">
        <f t="shared" si="2"/>
        <v>9341</v>
      </c>
      <c r="G65" s="131">
        <f t="shared" si="46"/>
        <v>37697</v>
      </c>
      <c r="H65" s="131" t="str">
        <f t="shared" si="3"/>
        <v>2335</v>
      </c>
      <c r="I65" s="131">
        <f t="shared" si="47"/>
        <v>9013</v>
      </c>
      <c r="J65" s="132">
        <v>5</v>
      </c>
      <c r="K65" s="164" t="str">
        <f t="shared" si="4"/>
        <v>41</v>
      </c>
      <c r="L65" s="132">
        <f t="shared" si="48"/>
        <v>65</v>
      </c>
      <c r="M65" s="164" t="str">
        <f t="shared" si="5"/>
        <v>93</v>
      </c>
      <c r="N65" s="132">
        <f t="shared" si="6"/>
        <v>147.25390625</v>
      </c>
      <c r="O65" s="182"/>
      <c r="P65" s="166" t="str">
        <f>_xlfn.XLOOKUP(C65,全武将名字及头像!$B$3:$B$257,全武将名字及头像!$H$3:$H$257)</f>
        <v>8D</v>
      </c>
      <c r="Q65" s="166">
        <f>_xlfn.XLOOKUP(C65,全武将名字及头像!$B$3:$B$257,全武将名字及头像!$I$3:$I$257)</f>
        <v>50</v>
      </c>
      <c r="R65" s="166">
        <f>_xlfn.XLOOKUP(C65,全武将名字及头像!$B$3:$B$257,全武将名字及头像!$J$3:$J$257)</f>
        <v>56</v>
      </c>
      <c r="S65" s="166" t="str">
        <f>_xlfn.XLOOKUP(C65,全武将名字及头像!$B$3:$B$257,全武将名字及头像!$K$3:$K$257)</f>
        <v>FF</v>
      </c>
      <c r="T65" s="132" t="s">
        <v>93</v>
      </c>
      <c r="U65" s="167" t="str">
        <f>_xlfn.XLOOKUP(C65,武将属性排列!$C$1:$C$255,武将属性排列!$D$1:$D$255)</f>
        <v>在野</v>
      </c>
      <c r="V65" s="168">
        <f>_xlfn.XLOOKUP(C65,武将属性排列!$C$1:$C$255,武将属性排列!$E$1:$E$255)</f>
        <v>98</v>
      </c>
      <c r="W65" s="168">
        <f>_xlfn.XLOOKUP(C65,武将属性排列!$C$1:$C$255,武将属性排列!$F$1:$F$255)</f>
        <v>75</v>
      </c>
      <c r="X65" s="168">
        <f>_xlfn.XLOOKUP(C65,武将属性排列!$C$1:$C$255,武将属性排列!$G$1:$G$255)</f>
        <v>98</v>
      </c>
      <c r="Y65" s="168">
        <f>_xlfn.XLOOKUP(C65,武将属性排列!$C$1:$C$255,武将属性排列!$I$1:$I$255)</f>
        <v>98</v>
      </c>
      <c r="Z65" s="169">
        <f>_xlfn.XLOOKUP(C65,武将属性排列!$C$1:$C$255,武将属性排列!$K$1:$K$255)</f>
        <v>1</v>
      </c>
      <c r="AA65" s="169">
        <v>500</v>
      </c>
      <c r="AB65" s="168">
        <f>_xlfn.XLOOKUP(C65,武将属性排列!$C$1:$C$255,武将属性排列!$O$1:$O$255)</f>
        <v>90</v>
      </c>
      <c r="AC65" s="170">
        <f t="shared" si="49"/>
        <v>265532</v>
      </c>
      <c r="AD65" s="170" t="str">
        <f t="shared" si="7"/>
        <v>40D3C</v>
      </c>
      <c r="AE65" s="182"/>
      <c r="AF65" s="171">
        <f t="shared" si="78"/>
        <v>40</v>
      </c>
      <c r="AG65" s="172" t="str">
        <f t="shared" si="9"/>
        <v>62</v>
      </c>
      <c r="AH65" s="172" t="str">
        <f t="shared" si="10"/>
        <v>4B</v>
      </c>
      <c r="AI65" s="172" t="str">
        <f t="shared" si="11"/>
        <v>62</v>
      </c>
      <c r="AJ65" s="164">
        <f t="shared" si="12"/>
        <v>10</v>
      </c>
      <c r="AK65" s="172" t="str">
        <f t="shared" si="13"/>
        <v>62</v>
      </c>
      <c r="AL65" s="183" t="str">
        <f t="shared" si="14"/>
        <v>水军</v>
      </c>
      <c r="AM65" s="184">
        <f t="shared" si="15"/>
        <v>1</v>
      </c>
      <c r="AN65" s="172" t="str">
        <f t="shared" si="16"/>
        <v>5</v>
      </c>
      <c r="AO65" s="174">
        <f t="shared" si="17"/>
        <v>0</v>
      </c>
      <c r="AP65" s="174">
        <f t="shared" si="18"/>
        <v>4</v>
      </c>
      <c r="AQ65" s="175">
        <f t="shared" si="19"/>
        <v>4</v>
      </c>
      <c r="AR65" s="176" t="str">
        <f t="shared" si="20"/>
        <v>5A</v>
      </c>
      <c r="AS65" s="182"/>
      <c r="AT65" s="177">
        <f>_xlfn.XLOOKUP(C65,全武将名字及头像!$B$3:$B$257,全武将名字及头像!$P$3:$P$257)</f>
        <v>22</v>
      </c>
      <c r="AU65" s="178"/>
      <c r="AV65" s="177">
        <f>_xlfn.XLOOKUP(C65,全武将名字及头像!$B$3:$B$257,全武将名字及头像!$Q$3:$Q$257)</f>
        <v>14</v>
      </c>
      <c r="DD65" s="121" t="str">
        <f>LOOKUP(C65,全武将名字及头像!$B$3:$B$257,全武将名字及头像!$B$3:$B$257)</f>
        <v>关羽</v>
      </c>
      <c r="DE65" s="121">
        <f t="shared" si="52"/>
        <v>1</v>
      </c>
    </row>
    <row r="66" spans="1:109">
      <c r="A66" s="192" t="str">
        <f t="shared" si="79"/>
        <v>3E</v>
      </c>
      <c r="B66" s="75">
        <v>62</v>
      </c>
      <c r="C66" s="75" t="s">
        <v>188</v>
      </c>
      <c r="D66" s="131" t="str">
        <f t="shared" si="1"/>
        <v>209E</v>
      </c>
      <c r="E66" s="131">
        <f t="shared" si="45"/>
        <v>8350</v>
      </c>
      <c r="F66" s="131" t="str">
        <f t="shared" si="2"/>
        <v>9346</v>
      </c>
      <c r="G66" s="131">
        <f t="shared" si="46"/>
        <v>37702</v>
      </c>
      <c r="H66" s="131" t="str">
        <f t="shared" si="3"/>
        <v>233A</v>
      </c>
      <c r="I66" s="131">
        <f t="shared" si="47"/>
        <v>9018</v>
      </c>
      <c r="J66" s="132">
        <v>5</v>
      </c>
      <c r="K66" s="164" t="str">
        <f t="shared" si="4"/>
        <v>46</v>
      </c>
      <c r="L66" s="132">
        <f t="shared" si="48"/>
        <v>70</v>
      </c>
      <c r="M66" s="164" t="str">
        <f t="shared" si="5"/>
        <v>93</v>
      </c>
      <c r="N66" s="132">
        <f t="shared" si="6"/>
        <v>147.2734375</v>
      </c>
      <c r="O66" s="182"/>
      <c r="P66" s="166" t="str">
        <f>_xlfn.XLOOKUP(C66,全武将名字及头像!$B$3:$B$257,全武将名字及头像!$H$3:$H$257)</f>
        <v>8D</v>
      </c>
      <c r="Q66" s="166">
        <f>_xlfn.XLOOKUP(C66,全武将名字及头像!$B$3:$B$257,全武将名字及头像!$I$3:$I$257)</f>
        <v>58</v>
      </c>
      <c r="R66" s="166" t="str">
        <f>_xlfn.XLOOKUP(C66,全武将名字及头像!$B$3:$B$257,全武将名字及头像!$J$3:$J$257)</f>
        <v>5A</v>
      </c>
      <c r="S66" s="166" t="str">
        <f>_xlfn.XLOOKUP(C66,全武将名字及头像!$B$3:$B$257,全武将名字及头像!$K$3:$K$257)</f>
        <v>FF</v>
      </c>
      <c r="T66" s="132" t="s">
        <v>93</v>
      </c>
      <c r="U66" s="167" t="str">
        <f>_xlfn.XLOOKUP(C66,武将属性排列!$C$1:$C$255,武将属性排列!$D$1:$D$255)</f>
        <v>在野</v>
      </c>
      <c r="V66" s="168">
        <f>_xlfn.XLOOKUP(C66,武将属性排列!$C$1:$C$255,武将属性排列!$E$1:$E$255)</f>
        <v>92</v>
      </c>
      <c r="W66" s="168">
        <f>_xlfn.XLOOKUP(C66,武将属性排列!$C$1:$C$255,武将属性排列!$F$1:$F$255)</f>
        <v>84</v>
      </c>
      <c r="X66" s="168">
        <f>_xlfn.XLOOKUP(C66,武将属性排列!$C$1:$C$255,武将属性排列!$G$1:$G$255)</f>
        <v>82</v>
      </c>
      <c r="Y66" s="168">
        <f>_xlfn.XLOOKUP(C66,武将属性排列!$C$1:$C$255,武将属性排列!$I$1:$I$255)</f>
        <v>86</v>
      </c>
      <c r="Z66" s="169">
        <f>_xlfn.XLOOKUP(C66,武将属性排列!$C$1:$C$255,武将属性排列!$K$1:$K$255)</f>
        <v>0</v>
      </c>
      <c r="AA66" s="169">
        <v>500</v>
      </c>
      <c r="AB66" s="168">
        <f>_xlfn.XLOOKUP(C66,武将属性排列!$C$1:$C$255,武将属性排列!$O$1:$O$255)</f>
        <v>70</v>
      </c>
      <c r="AC66" s="170">
        <f t="shared" si="49"/>
        <v>265540</v>
      </c>
      <c r="AD66" s="170" t="str">
        <f t="shared" si="7"/>
        <v>40D44</v>
      </c>
      <c r="AE66" s="182"/>
      <c r="AF66" s="171">
        <f t="shared" si="78"/>
        <v>40</v>
      </c>
      <c r="AG66" s="172" t="str">
        <f t="shared" si="9"/>
        <v>5C</v>
      </c>
      <c r="AH66" s="172" t="str">
        <f t="shared" si="10"/>
        <v>54</v>
      </c>
      <c r="AI66" s="172" t="str">
        <f t="shared" si="11"/>
        <v>52</v>
      </c>
      <c r="AJ66" s="164">
        <f t="shared" si="12"/>
        <v>20</v>
      </c>
      <c r="AK66" s="172" t="str">
        <f t="shared" si="13"/>
        <v>56</v>
      </c>
      <c r="AL66" s="183" t="str">
        <f t="shared" si="14"/>
        <v>平军</v>
      </c>
      <c r="AM66" s="184" t="str">
        <f t="shared" si="15"/>
        <v>0</v>
      </c>
      <c r="AN66" s="172" t="str">
        <f t="shared" si="16"/>
        <v>5</v>
      </c>
      <c r="AO66" s="174">
        <f t="shared" si="17"/>
        <v>0</v>
      </c>
      <c r="AP66" s="174">
        <f t="shared" si="18"/>
        <v>3</v>
      </c>
      <c r="AQ66" s="175">
        <f t="shared" si="19"/>
        <v>3</v>
      </c>
      <c r="AR66" s="176" t="str">
        <f t="shared" si="20"/>
        <v>46</v>
      </c>
      <c r="AS66" s="182"/>
      <c r="AT66" s="177">
        <f>_xlfn.XLOOKUP(C66,全武将名字及头像!$B$3:$B$257,全武将名字及头像!$P$3:$P$257)</f>
        <v>22</v>
      </c>
      <c r="AU66" s="178"/>
      <c r="AV66" s="177">
        <f>_xlfn.XLOOKUP(C66,全武将名字及头像!$B$3:$B$257,全武将名字及头像!$Q$3:$Q$257)</f>
        <v>28</v>
      </c>
      <c r="DD66" s="121" t="str">
        <f>LOOKUP(C66,全武将名字及头像!$B$3:$B$257,全武将名字及头像!$B$3:$B$257)</f>
        <v>郭淮</v>
      </c>
      <c r="DE66" s="121">
        <f t="shared" si="52"/>
        <v>1</v>
      </c>
    </row>
    <row r="67" spans="1:109">
      <c r="A67" s="192" t="str">
        <f t="shared" si="79"/>
        <v>3F</v>
      </c>
      <c r="B67" s="75">
        <v>63</v>
      </c>
      <c r="C67" s="75" t="s">
        <v>189</v>
      </c>
      <c r="D67" s="131" t="str">
        <f t="shared" si="1"/>
        <v>20A0</v>
      </c>
      <c r="E67" s="131">
        <f t="shared" si="45"/>
        <v>8352</v>
      </c>
      <c r="F67" s="131" t="str">
        <f t="shared" si="2"/>
        <v>934B</v>
      </c>
      <c r="G67" s="131">
        <f t="shared" si="46"/>
        <v>37707</v>
      </c>
      <c r="H67" s="131" t="str">
        <f t="shared" si="3"/>
        <v>233F</v>
      </c>
      <c r="I67" s="131">
        <f t="shared" si="47"/>
        <v>9023</v>
      </c>
      <c r="J67" s="132">
        <v>5</v>
      </c>
      <c r="K67" s="164" t="str">
        <f t="shared" si="4"/>
        <v>4B</v>
      </c>
      <c r="L67" s="132">
        <f t="shared" si="48"/>
        <v>75</v>
      </c>
      <c r="M67" s="164" t="str">
        <f t="shared" si="5"/>
        <v>93</v>
      </c>
      <c r="N67" s="132">
        <f t="shared" si="6"/>
        <v>147.29296875</v>
      </c>
      <c r="O67" s="182"/>
      <c r="P67" s="166" t="str">
        <f>_xlfn.XLOOKUP(C67,全武将名字及头像!$B$3:$B$257,全武将名字及头像!$H$3:$H$257)</f>
        <v>8D</v>
      </c>
      <c r="Q67" s="166">
        <f>_xlfn.XLOOKUP(C67,全武将名字及头像!$B$3:$B$257,全武将名字及头像!$I$3:$I$257)</f>
        <v>58</v>
      </c>
      <c r="R67" s="166" t="str">
        <f>_xlfn.XLOOKUP(C67,全武将名字及头像!$B$3:$B$257,全武将名字及头像!$J$3:$J$257)</f>
        <v>5C</v>
      </c>
      <c r="S67" s="166" t="str">
        <f>_xlfn.XLOOKUP(C67,全武将名字及头像!$B$3:$B$257,全武将名字及头像!$K$3:$K$257)</f>
        <v>FF</v>
      </c>
      <c r="T67" s="132" t="s">
        <v>93</v>
      </c>
      <c r="U67" s="167" t="str">
        <f>_xlfn.XLOOKUP(C67,武将属性排列!$C$1:$C$255,武将属性排列!$D$1:$D$255)</f>
        <v>在野</v>
      </c>
      <c r="V67" s="168">
        <f>_xlfn.XLOOKUP(C67,武将属性排列!$C$1:$C$255,武将属性排列!$E$1:$E$255)</f>
        <v>42</v>
      </c>
      <c r="W67" s="168">
        <f>_xlfn.XLOOKUP(C67,武将属性排列!$C$1:$C$255,武将属性排列!$F$1:$F$255)</f>
        <v>97</v>
      </c>
      <c r="X67" s="168">
        <f>_xlfn.XLOOKUP(C67,武将属性排列!$C$1:$C$255,武将属性排列!$G$1:$G$255)</f>
        <v>49</v>
      </c>
      <c r="Y67" s="168">
        <f>_xlfn.XLOOKUP(C67,武将属性排列!$C$1:$C$255,武将属性排列!$I$1:$I$255)</f>
        <v>99</v>
      </c>
      <c r="Z67" s="169">
        <f>_xlfn.XLOOKUP(C67,武将属性排列!$C$1:$C$255,武将属性排列!$K$1:$K$255)</f>
        <v>0</v>
      </c>
      <c r="AA67" s="169">
        <v>500</v>
      </c>
      <c r="AB67" s="168">
        <f>_xlfn.XLOOKUP(C67,武将属性排列!$C$1:$C$255,武将属性排列!$O$1:$O$255)</f>
        <v>83</v>
      </c>
      <c r="AC67" s="170">
        <f t="shared" si="49"/>
        <v>265548</v>
      </c>
      <c r="AD67" s="170" t="str">
        <f t="shared" si="7"/>
        <v>40D4C</v>
      </c>
      <c r="AE67" s="182"/>
      <c r="AF67" s="171">
        <f t="shared" si="78"/>
        <v>40</v>
      </c>
      <c r="AG67" s="172" t="str">
        <f t="shared" si="9"/>
        <v>2A</v>
      </c>
      <c r="AH67" s="172" t="str">
        <f t="shared" si="10"/>
        <v>61</v>
      </c>
      <c r="AI67" s="172" t="str">
        <f t="shared" si="11"/>
        <v>31</v>
      </c>
      <c r="AJ67" s="164">
        <f t="shared" si="12"/>
        <v>40</v>
      </c>
      <c r="AK67" s="172" t="str">
        <f t="shared" si="13"/>
        <v>63</v>
      </c>
      <c r="AL67" s="183" t="str">
        <f t="shared" si="14"/>
        <v>平军</v>
      </c>
      <c r="AM67" s="184" t="str">
        <f t="shared" si="15"/>
        <v>0</v>
      </c>
      <c r="AN67" s="172" t="str">
        <f t="shared" si="16"/>
        <v>5</v>
      </c>
      <c r="AO67" s="174">
        <f t="shared" si="17"/>
        <v>0</v>
      </c>
      <c r="AP67" s="174">
        <f t="shared" si="18"/>
        <v>3</v>
      </c>
      <c r="AQ67" s="175">
        <f t="shared" si="19"/>
        <v>1</v>
      </c>
      <c r="AR67" s="176" t="str">
        <f t="shared" si="20"/>
        <v>53</v>
      </c>
      <c r="AS67" s="182"/>
      <c r="AT67" s="177">
        <f>_xlfn.XLOOKUP(C67,全武将名字及头像!$B$3:$B$257,全武将名字及头像!$P$3:$P$257)</f>
        <v>23</v>
      </c>
      <c r="AU67" s="178"/>
      <c r="AV67" s="177">
        <f>_xlfn.XLOOKUP(C67,全武将名字及头像!$B$3:$B$257,全武将名字及头像!$Q$3:$Q$257)</f>
        <v>0</v>
      </c>
      <c r="DD67" s="121" t="str">
        <f>LOOKUP(C67,全武将名字及头像!$B$3:$B$257,全武将名字及头像!$B$3:$B$257)</f>
        <v>郭嘉</v>
      </c>
      <c r="DE67" s="121">
        <f t="shared" si="52"/>
        <v>1</v>
      </c>
    </row>
    <row r="68" spans="1:109">
      <c r="A68" s="192" t="str">
        <f t="shared" si="79"/>
        <v>40</v>
      </c>
      <c r="B68" s="75">
        <v>64</v>
      </c>
      <c r="C68" s="75" t="s">
        <v>190</v>
      </c>
      <c r="D68" s="131" t="str">
        <f t="shared" ref="D68:D131" si="80">DEC2HEX(E68)</f>
        <v>20A2</v>
      </c>
      <c r="E68" s="131">
        <f t="shared" si="45"/>
        <v>8354</v>
      </c>
      <c r="F68" s="131" t="str">
        <f t="shared" ref="F68:F131" si="81">DEC2HEX(G68)</f>
        <v>9350</v>
      </c>
      <c r="G68" s="131">
        <f t="shared" si="46"/>
        <v>37712</v>
      </c>
      <c r="H68" s="131" t="str">
        <f t="shared" ref="H68:H131" si="82">DEC2HEX(I68)</f>
        <v>2344</v>
      </c>
      <c r="I68" s="131">
        <f t="shared" si="47"/>
        <v>9028</v>
      </c>
      <c r="J68" s="132">
        <v>5</v>
      </c>
      <c r="K68" s="164" t="str">
        <f t="shared" ref="K68:K131" si="83">IF(L68&lt;16,"0"&amp;DEC2HEX(L68),DEC2HEX(L68))</f>
        <v>50</v>
      </c>
      <c r="L68" s="132">
        <f t="shared" si="48"/>
        <v>80</v>
      </c>
      <c r="M68" s="164" t="str">
        <f t="shared" ref="M68:M131" si="84">DEC2HEX(N68)</f>
        <v>93</v>
      </c>
      <c r="N68" s="132">
        <f t="shared" ref="N68:N131" si="85">G68/256</f>
        <v>147.3125</v>
      </c>
      <c r="O68" s="182"/>
      <c r="P68" s="166" t="str">
        <f>_xlfn.XLOOKUP(C68,全武将名字及头像!$B$3:$B$257,全武将名字及头像!$H$3:$H$257)</f>
        <v>8D</v>
      </c>
      <c r="Q68" s="166">
        <f>_xlfn.XLOOKUP(C68,全武将名字及头像!$B$3:$B$257,全武将名字及头像!$I$3:$I$257)</f>
        <v>58</v>
      </c>
      <c r="R68" s="166" t="str">
        <f>_xlfn.XLOOKUP(C68,全武将名字及头像!$B$3:$B$257,全武将名字及头像!$J$3:$J$257)</f>
        <v>5E</v>
      </c>
      <c r="S68" s="166" t="str">
        <f>_xlfn.XLOOKUP(C68,全武将名字及头像!$B$3:$B$257,全武将名字及头像!$K$3:$K$257)</f>
        <v>FF</v>
      </c>
      <c r="T68" s="132" t="s">
        <v>93</v>
      </c>
      <c r="U68" s="167" t="str">
        <f>_xlfn.XLOOKUP(C68,武将属性排列!$C$1:$C$255,武将属性排列!$D$1:$D$255)</f>
        <v>在野</v>
      </c>
      <c r="V68" s="168">
        <f>_xlfn.XLOOKUP(C68,武将属性排列!$C$1:$C$255,武将属性排列!$E$1:$E$255)</f>
        <v>92</v>
      </c>
      <c r="W68" s="168">
        <f>_xlfn.XLOOKUP(C68,武将属性排列!$C$1:$C$255,武将属性排列!$F$1:$F$255)</f>
        <v>67</v>
      </c>
      <c r="X68" s="168">
        <f>_xlfn.XLOOKUP(C68,武将属性排列!$C$1:$C$255,武将属性排列!$G$1:$G$255)</f>
        <v>83</v>
      </c>
      <c r="Y68" s="168">
        <f>_xlfn.XLOOKUP(C68,武将属性排列!$C$1:$C$255,武将属性排列!$I$1:$I$255)</f>
        <v>98</v>
      </c>
      <c r="Z68" s="169">
        <f>_xlfn.XLOOKUP(C68,武将属性排列!$C$1:$C$255,武将属性排列!$K$1:$K$255)</f>
        <v>2</v>
      </c>
      <c r="AA68" s="169">
        <v>500</v>
      </c>
      <c r="AB68" s="168">
        <f>_xlfn.XLOOKUP(C68,武将属性排列!$C$1:$C$255,武将属性排列!$O$1:$O$255)</f>
        <v>19</v>
      </c>
      <c r="AC68" s="170">
        <f t="shared" si="49"/>
        <v>265556</v>
      </c>
      <c r="AD68" s="170" t="str">
        <f t="shared" ref="AD68:AD131" si="86">DEC2HEX(AC68)</f>
        <v>40D54</v>
      </c>
      <c r="AE68" s="182"/>
      <c r="AF68" s="171">
        <f t="shared" si="78"/>
        <v>40</v>
      </c>
      <c r="AG68" s="172" t="str">
        <f t="shared" ref="AG68:AG131" si="87">IF(V68&lt;16,0&amp;DEC2HEX(V68),DEC2HEX(V68))</f>
        <v>5C</v>
      </c>
      <c r="AH68" s="172" t="str">
        <f t="shared" ref="AH68:AH131" si="88">IF(W68&lt;16,0&amp;DEC2HEX(W68),DEC2HEX(W68))</f>
        <v>43</v>
      </c>
      <c r="AI68" s="172" t="str">
        <f t="shared" ref="AI68:AI131" si="89">IF(X68&lt;16,0&amp;DEC2HEX(X68),DEC2HEX(X68))</f>
        <v>53</v>
      </c>
      <c r="AJ68" s="164">
        <f t="shared" ref="AJ68:AJ131" si="90">IF(AND(X68&lt;10,AA68&gt;500),60,(IF(AND(X68&lt;30,AA68&gt;400),50,(IF(AND(X68&lt;50,AA68&gt;300),40,(IF(AND(X68&lt;70,AA68&gt;200),30,(IF(AND(X68&lt;90,AA68&gt;100),20,(IF(AND(X68&lt;100,AA68&gt;0),10,"00")))))))))))</f>
        <v>20</v>
      </c>
      <c r="AK68" s="172" t="str">
        <f t="shared" ref="AK68:AK131" si="91">IF(Y68&lt;16,0&amp;DEC2HEX(Y68),DEC2HEX(Y68))</f>
        <v>62</v>
      </c>
      <c r="AL68" s="183" t="str">
        <f t="shared" ref="AL68:AL131" si="92">IF(Z68=0,"平军",(IF(Z68=1,"水军","山军")))</f>
        <v>山军</v>
      </c>
      <c r="AM68" s="184">
        <f t="shared" ref="AM68:AM131" si="93">IF(AF68="00",IF(AL68="水军","1",IF(AL68="山军","2","0")),IF(AL68="水军",1,IF(AL68="山军",2,"0")))</f>
        <v>2</v>
      </c>
      <c r="AN68" s="172" t="str">
        <f t="shared" ref="AN68:AN131" si="94">DEC2HEX(AA68/100)</f>
        <v>5</v>
      </c>
      <c r="AO68" s="174">
        <f t="shared" ref="AO68:AO131" si="95">IF(AA68/100-AJ68/10-AQ68&lt;0,0,AA68/100-AJ68/10-AQ68)</f>
        <v>0</v>
      </c>
      <c r="AP68" s="174">
        <f t="shared" ref="AP68:AP131" si="96">(IF(X68&lt;10,3,(IF(X68&lt;20,4,(IF(X68&lt;30,3,(IF(X68&lt;40,4,(IF(X68&lt;50,3,(IF(X68&lt;60,4,(IF(X68&lt;70,3,(IF(X68&lt;80,4,(IF(X68&lt;90,3,4))))))))))))))))))</f>
        <v>3</v>
      </c>
      <c r="AQ68" s="175">
        <f t="shared" ref="AQ68:AQ131" si="97">IF(AA68/100-AJ68/10&gt;AP68,AP68,IF(AA68/100-AJ68/10&gt;0,AA68/100-AJ68/10,0))</f>
        <v>3</v>
      </c>
      <c r="AR68" s="176" t="str">
        <f t="shared" ref="AR68:AR131" si="98">IF(AB68&lt;16,0&amp;DEC2HEX(AB68),DEC2HEX(AB68))</f>
        <v>13</v>
      </c>
      <c r="AS68" s="182"/>
      <c r="AT68" s="177">
        <f>_xlfn.XLOOKUP(C68,全武将名字及头像!$B$3:$B$257,全武将名字及头像!$P$3:$P$257)</f>
        <v>23</v>
      </c>
      <c r="AU68" s="178"/>
      <c r="AV68" s="177">
        <f>_xlfn.XLOOKUP(C68,全武将名字及头像!$B$3:$B$257,全武将名字及头像!$Q$3:$Q$257)</f>
        <v>14</v>
      </c>
      <c r="DD68" s="121" t="str">
        <f>LOOKUP(C68,全武将名字及头像!$B$3:$B$257,全武将名字及头像!$B$3:$B$257)</f>
        <v>郭汜</v>
      </c>
      <c r="DE68" s="121">
        <f t="shared" ref="DE68:DE131" si="99">IF(C68=DD68,1,0)</f>
        <v>1</v>
      </c>
    </row>
    <row r="69" spans="1:109">
      <c r="A69" s="192" t="str">
        <f t="shared" si="79"/>
        <v>41</v>
      </c>
      <c r="B69" s="75">
        <v>65</v>
      </c>
      <c r="C69" s="75" t="s">
        <v>191</v>
      </c>
      <c r="D69" s="131" t="str">
        <f t="shared" si="80"/>
        <v>20A4</v>
      </c>
      <c r="E69" s="131">
        <f t="shared" ref="E69:E132" si="100">E68+2</f>
        <v>8356</v>
      </c>
      <c r="F69" s="131" t="str">
        <f t="shared" si="81"/>
        <v>9355</v>
      </c>
      <c r="G69" s="131">
        <f t="shared" ref="G69:G132" si="101">G68+I69-I68</f>
        <v>37717</v>
      </c>
      <c r="H69" s="131" t="str">
        <f t="shared" si="82"/>
        <v>2349</v>
      </c>
      <c r="I69" s="131">
        <f t="shared" ref="I69:I132" si="102">I68+J68</f>
        <v>9033</v>
      </c>
      <c r="J69" s="132">
        <v>5</v>
      </c>
      <c r="K69" s="164" t="str">
        <f t="shared" si="83"/>
        <v>55</v>
      </c>
      <c r="L69" s="132">
        <f t="shared" ref="L69:L132" si="103">IF(L68+J68&gt;255,L68+J68-256,L68+J68)</f>
        <v>85</v>
      </c>
      <c r="M69" s="164" t="str">
        <f t="shared" si="84"/>
        <v>93</v>
      </c>
      <c r="N69" s="132">
        <f t="shared" si="85"/>
        <v>147.33203125</v>
      </c>
      <c r="O69" s="182"/>
      <c r="P69" s="166" t="str">
        <f>_xlfn.XLOOKUP(C69,全武将名字及头像!$B$3:$B$257,全武将名字及头像!$H$3:$H$257)</f>
        <v>8D</v>
      </c>
      <c r="Q69" s="166">
        <f>_xlfn.XLOOKUP(C69,全武将名字及头像!$B$3:$B$257,全武将名字及头像!$I$3:$I$257)</f>
        <v>58</v>
      </c>
      <c r="R69" s="166">
        <f>_xlfn.XLOOKUP(C69,全武将名字及头像!$B$3:$B$257,全武将名字及头像!$J$3:$J$257)</f>
        <v>70</v>
      </c>
      <c r="S69" s="166" t="str">
        <f>_xlfn.XLOOKUP(C69,全武将名字及头像!$B$3:$B$257,全武将名字及头像!$K$3:$K$257)</f>
        <v>FF</v>
      </c>
      <c r="T69" s="132" t="s">
        <v>93</v>
      </c>
      <c r="U69" s="167" t="str">
        <f>_xlfn.XLOOKUP(C69,武将属性排列!$C$1:$C$255,武将属性排列!$D$1:$D$255)</f>
        <v>在野</v>
      </c>
      <c r="V69" s="168">
        <f>_xlfn.XLOOKUP(C69,武将属性排列!$C$1:$C$255,武将属性排列!$E$1:$E$255)</f>
        <v>57</v>
      </c>
      <c r="W69" s="168">
        <f>_xlfn.XLOOKUP(C69,武将属性排列!$C$1:$C$255,武将属性排列!$F$1:$F$255)</f>
        <v>90</v>
      </c>
      <c r="X69" s="168">
        <f>_xlfn.XLOOKUP(C69,武将属性排列!$C$1:$C$255,武将属性排列!$G$1:$G$255)</f>
        <v>41</v>
      </c>
      <c r="Y69" s="168">
        <f>_xlfn.XLOOKUP(C69,武将属性排列!$C$1:$C$255,武将属性排列!$I$1:$I$255)</f>
        <v>82</v>
      </c>
      <c r="Z69" s="169">
        <f>_xlfn.XLOOKUP(C69,武将属性排列!$C$1:$C$255,武将属性排列!$K$1:$K$255)</f>
        <v>0</v>
      </c>
      <c r="AA69" s="169">
        <v>500</v>
      </c>
      <c r="AB69" s="168">
        <f>_xlfn.XLOOKUP(C69,武将属性排列!$C$1:$C$255,武将属性排列!$O$1:$O$255)</f>
        <v>45</v>
      </c>
      <c r="AC69" s="170">
        <f t="shared" ref="AC69:AC132" si="104">AC68+8</f>
        <v>265564</v>
      </c>
      <c r="AD69" s="170" t="str">
        <f t="shared" si="86"/>
        <v>40D5C</v>
      </c>
      <c r="AE69" s="182"/>
      <c r="AF69" s="171">
        <f t="shared" si="78"/>
        <v>40</v>
      </c>
      <c r="AG69" s="172" t="str">
        <f t="shared" si="87"/>
        <v>39</v>
      </c>
      <c r="AH69" s="172" t="str">
        <f t="shared" si="88"/>
        <v>5A</v>
      </c>
      <c r="AI69" s="172" t="str">
        <f t="shared" si="89"/>
        <v>29</v>
      </c>
      <c r="AJ69" s="164">
        <f t="shared" si="90"/>
        <v>40</v>
      </c>
      <c r="AK69" s="172" t="str">
        <f t="shared" si="91"/>
        <v>52</v>
      </c>
      <c r="AL69" s="183" t="str">
        <f t="shared" si="92"/>
        <v>平军</v>
      </c>
      <c r="AM69" s="184" t="str">
        <f t="shared" si="93"/>
        <v>0</v>
      </c>
      <c r="AN69" s="172" t="str">
        <f t="shared" si="94"/>
        <v>5</v>
      </c>
      <c r="AO69" s="174">
        <f t="shared" si="95"/>
        <v>0</v>
      </c>
      <c r="AP69" s="174">
        <f t="shared" si="96"/>
        <v>3</v>
      </c>
      <c r="AQ69" s="175">
        <f t="shared" si="97"/>
        <v>1</v>
      </c>
      <c r="AR69" s="176" t="str">
        <f t="shared" si="98"/>
        <v>2D</v>
      </c>
      <c r="AS69" s="182"/>
      <c r="AT69" s="177">
        <f>_xlfn.XLOOKUP(C69,全武将名字及头像!$B$3:$B$257,全武将名字及头像!$P$3:$P$257)</f>
        <v>23</v>
      </c>
      <c r="AU69" s="178"/>
      <c r="AV69" s="177">
        <f>_xlfn.XLOOKUP(C69,全武将名字及头像!$B$3:$B$257,全武将名字及头像!$Q$3:$Q$257)</f>
        <v>28</v>
      </c>
      <c r="DD69" s="121" t="str">
        <f>LOOKUP(C69,全武将名字及头像!$B$3:$B$257,全武将名字及头像!$B$3:$B$257)</f>
        <v>郭图</v>
      </c>
      <c r="DE69" s="121">
        <f t="shared" si="99"/>
        <v>1</v>
      </c>
    </row>
    <row r="70" spans="1:109">
      <c r="A70" s="192" t="str">
        <f t="shared" si="79"/>
        <v>42</v>
      </c>
      <c r="B70" s="75">
        <v>66</v>
      </c>
      <c r="C70" s="75" t="s">
        <v>192</v>
      </c>
      <c r="D70" s="131" t="str">
        <f t="shared" si="80"/>
        <v>20A6</v>
      </c>
      <c r="E70" s="131">
        <f t="shared" si="100"/>
        <v>8358</v>
      </c>
      <c r="F70" s="131" t="str">
        <f t="shared" si="81"/>
        <v>935A</v>
      </c>
      <c r="G70" s="131">
        <f t="shared" si="101"/>
        <v>37722</v>
      </c>
      <c r="H70" s="131" t="str">
        <f t="shared" si="82"/>
        <v>234E</v>
      </c>
      <c r="I70" s="131">
        <f t="shared" si="102"/>
        <v>9038</v>
      </c>
      <c r="J70" s="132">
        <v>5</v>
      </c>
      <c r="K70" s="164" t="str">
        <f t="shared" si="83"/>
        <v>5A</v>
      </c>
      <c r="L70" s="132">
        <f t="shared" si="103"/>
        <v>90</v>
      </c>
      <c r="M70" s="164" t="str">
        <f t="shared" si="84"/>
        <v>93</v>
      </c>
      <c r="N70" s="132">
        <f t="shared" si="85"/>
        <v>147.3515625</v>
      </c>
      <c r="O70" s="182"/>
      <c r="P70" s="166" t="str">
        <f>_xlfn.XLOOKUP(C70,全武将名字及头像!$B$3:$B$257,全武将名字及头像!$H$3:$H$257)</f>
        <v>8D</v>
      </c>
      <c r="Q70" s="166">
        <f>_xlfn.XLOOKUP(C70,全武将名字及头像!$B$3:$B$257,全武将名字及头像!$I$3:$I$257)</f>
        <v>72</v>
      </c>
      <c r="R70" s="166">
        <f>_xlfn.XLOOKUP(C70,全武将名字及头像!$B$3:$B$257,全武将名字及头像!$J$3:$J$257)</f>
        <v>74</v>
      </c>
      <c r="S70" s="166" t="str">
        <f>_xlfn.XLOOKUP(C70,全武将名字及头像!$B$3:$B$257,全武将名字及头像!$K$3:$K$257)</f>
        <v>FF</v>
      </c>
      <c r="T70" s="132" t="s">
        <v>93</v>
      </c>
      <c r="U70" s="167" t="str">
        <f>_xlfn.XLOOKUP(C70,武将属性排列!$C$1:$C$255,武将属性排列!$D$1:$D$255)</f>
        <v>在野</v>
      </c>
      <c r="V70" s="168">
        <f>_xlfn.XLOOKUP(C70,武将属性排列!$C$1:$C$255,武将属性排列!$E$1:$E$255)</f>
        <v>95</v>
      </c>
      <c r="W70" s="168">
        <f>_xlfn.XLOOKUP(C70,武将属性排列!$C$1:$C$255,武将属性排列!$F$1:$F$255)</f>
        <v>68</v>
      </c>
      <c r="X70" s="168">
        <f>_xlfn.XLOOKUP(C70,武将属性排列!$C$1:$C$255,武将属性排列!$G$1:$G$255)</f>
        <v>86</v>
      </c>
      <c r="Y70" s="168">
        <f>_xlfn.XLOOKUP(C70,武将属性排列!$C$1:$C$255,武将属性排列!$I$1:$I$255)</f>
        <v>98</v>
      </c>
      <c r="Z70" s="169">
        <f>_xlfn.XLOOKUP(C70,武将属性排列!$C$1:$C$255,武将属性排列!$K$1:$K$255)</f>
        <v>1</v>
      </c>
      <c r="AA70" s="169">
        <v>500</v>
      </c>
      <c r="AB70" s="168">
        <f>_xlfn.XLOOKUP(C70,武将属性排列!$C$1:$C$255,武将属性排列!$O$1:$O$255)</f>
        <v>68</v>
      </c>
      <c r="AC70" s="170">
        <f t="shared" si="104"/>
        <v>265572</v>
      </c>
      <c r="AD70" s="170" t="str">
        <f t="shared" si="86"/>
        <v>40D64</v>
      </c>
      <c r="AE70" s="182"/>
      <c r="AF70" s="171">
        <f t="shared" si="78"/>
        <v>40</v>
      </c>
      <c r="AG70" s="172" t="str">
        <f t="shared" si="87"/>
        <v>5F</v>
      </c>
      <c r="AH70" s="172" t="str">
        <f t="shared" si="88"/>
        <v>44</v>
      </c>
      <c r="AI70" s="172" t="str">
        <f t="shared" si="89"/>
        <v>56</v>
      </c>
      <c r="AJ70" s="164">
        <f t="shared" si="90"/>
        <v>20</v>
      </c>
      <c r="AK70" s="172" t="str">
        <f t="shared" si="91"/>
        <v>62</v>
      </c>
      <c r="AL70" s="183" t="str">
        <f t="shared" si="92"/>
        <v>水军</v>
      </c>
      <c r="AM70" s="184">
        <f t="shared" si="93"/>
        <v>1</v>
      </c>
      <c r="AN70" s="172" t="str">
        <f t="shared" si="94"/>
        <v>5</v>
      </c>
      <c r="AO70" s="174">
        <f t="shared" si="95"/>
        <v>0</v>
      </c>
      <c r="AP70" s="174">
        <f t="shared" si="96"/>
        <v>3</v>
      </c>
      <c r="AQ70" s="175">
        <f t="shared" si="97"/>
        <v>3</v>
      </c>
      <c r="AR70" s="176" t="str">
        <f t="shared" si="98"/>
        <v>44</v>
      </c>
      <c r="AS70" s="182"/>
      <c r="AT70" s="177">
        <f>_xlfn.XLOOKUP(C70,全武将名字及头像!$B$3:$B$257,全武将名字及头像!$P$3:$P$257)</f>
        <v>28</v>
      </c>
      <c r="AU70" s="178"/>
      <c r="AV70" s="177">
        <f>_xlfn.XLOOKUP(C70,全武将名字及头像!$B$3:$B$257,全武将名字及头像!$Q$3:$Q$257)</f>
        <v>0</v>
      </c>
      <c r="DD70" s="121" t="str">
        <f>LOOKUP(C70,全武将名字及头像!$B$3:$B$257,全武将名字及头像!$B$3:$B$257)</f>
        <v>韩当</v>
      </c>
      <c r="DE70" s="121">
        <f t="shared" si="99"/>
        <v>1</v>
      </c>
    </row>
    <row r="71" spans="1:109">
      <c r="A71" s="192" t="str">
        <f t="shared" si="79"/>
        <v>43</v>
      </c>
      <c r="B71" s="75">
        <v>67</v>
      </c>
      <c r="C71" s="75" t="s">
        <v>194</v>
      </c>
      <c r="D71" s="131" t="str">
        <f t="shared" si="80"/>
        <v>20A8</v>
      </c>
      <c r="E71" s="131">
        <f t="shared" si="100"/>
        <v>8360</v>
      </c>
      <c r="F71" s="131" t="str">
        <f t="shared" si="81"/>
        <v>935F</v>
      </c>
      <c r="G71" s="131">
        <f t="shared" si="101"/>
        <v>37727</v>
      </c>
      <c r="H71" s="131" t="str">
        <f t="shared" si="82"/>
        <v>2353</v>
      </c>
      <c r="I71" s="131">
        <f t="shared" si="102"/>
        <v>9043</v>
      </c>
      <c r="J71" s="132">
        <v>5</v>
      </c>
      <c r="K71" s="164" t="str">
        <f t="shared" si="83"/>
        <v>5F</v>
      </c>
      <c r="L71" s="132">
        <f t="shared" si="103"/>
        <v>95</v>
      </c>
      <c r="M71" s="164" t="str">
        <f t="shared" si="84"/>
        <v>93</v>
      </c>
      <c r="N71" s="132">
        <f t="shared" si="85"/>
        <v>147.37109375</v>
      </c>
      <c r="O71" s="182"/>
      <c r="P71" s="166" t="str">
        <f>_xlfn.XLOOKUP(C71,全武将名字及头像!$B$3:$B$257,全武将名字及头像!$H$3:$H$257)</f>
        <v>8D</v>
      </c>
      <c r="Q71" s="166">
        <f>_xlfn.XLOOKUP(C71,全武将名字及头像!$B$3:$B$257,全武将名字及头像!$I$3:$I$257)</f>
        <v>72</v>
      </c>
      <c r="R71" s="166">
        <f>_xlfn.XLOOKUP(C71,全武将名字及头像!$B$3:$B$257,全武将名字及头像!$J$3:$J$257)</f>
        <v>78</v>
      </c>
      <c r="S71" s="166" t="str">
        <f>_xlfn.XLOOKUP(C71,全武将名字及头像!$B$3:$B$257,全武将名字及头像!$K$3:$K$257)</f>
        <v>FF</v>
      </c>
      <c r="T71" s="132" t="s">
        <v>93</v>
      </c>
      <c r="U71" s="167" t="str">
        <f>_xlfn.XLOOKUP(C71,武将属性排列!$C$1:$C$255,武将属性排列!$D$1:$D$255)</f>
        <v>在野</v>
      </c>
      <c r="V71" s="168">
        <f>_xlfn.XLOOKUP(C71,武将属性排列!$C$1:$C$255,武将属性排列!$E$1:$E$255)</f>
        <v>76</v>
      </c>
      <c r="W71" s="168">
        <f>_xlfn.XLOOKUP(C71,武将属性排列!$C$1:$C$255,武将属性排列!$F$1:$F$255)</f>
        <v>81</v>
      </c>
      <c r="X71" s="168">
        <f>_xlfn.XLOOKUP(C71,武将属性排列!$C$1:$C$255,武将属性排列!$G$1:$G$255)</f>
        <v>61</v>
      </c>
      <c r="Y71" s="168">
        <f>_xlfn.XLOOKUP(C71,武将属性排列!$C$1:$C$255,武将属性排列!$I$1:$I$255)</f>
        <v>88</v>
      </c>
      <c r="Z71" s="169">
        <f>_xlfn.XLOOKUP(C71,武将属性排列!$C$1:$C$255,武将属性排列!$K$1:$K$255)</f>
        <v>0</v>
      </c>
      <c r="AA71" s="169">
        <v>500</v>
      </c>
      <c r="AB71" s="168">
        <f>_xlfn.XLOOKUP(C71,武将属性排列!$C$1:$C$255,武将属性排列!$O$1:$O$255)</f>
        <v>73</v>
      </c>
      <c r="AC71" s="170">
        <f t="shared" si="104"/>
        <v>265580</v>
      </c>
      <c r="AD71" s="170" t="str">
        <f t="shared" si="86"/>
        <v>40D6C</v>
      </c>
      <c r="AE71" s="182"/>
      <c r="AF71" s="171">
        <f t="shared" si="78"/>
        <v>40</v>
      </c>
      <c r="AG71" s="172" t="str">
        <f t="shared" si="87"/>
        <v>4C</v>
      </c>
      <c r="AH71" s="172" t="str">
        <f t="shared" si="88"/>
        <v>51</v>
      </c>
      <c r="AI71" s="172" t="str">
        <f t="shared" si="89"/>
        <v>3D</v>
      </c>
      <c r="AJ71" s="164">
        <f t="shared" si="90"/>
        <v>30</v>
      </c>
      <c r="AK71" s="172" t="str">
        <f t="shared" si="91"/>
        <v>58</v>
      </c>
      <c r="AL71" s="183" t="str">
        <f t="shared" si="92"/>
        <v>平军</v>
      </c>
      <c r="AM71" s="184" t="str">
        <f t="shared" si="93"/>
        <v>0</v>
      </c>
      <c r="AN71" s="172" t="str">
        <f t="shared" si="94"/>
        <v>5</v>
      </c>
      <c r="AO71" s="174">
        <f t="shared" si="95"/>
        <v>0</v>
      </c>
      <c r="AP71" s="174">
        <f t="shared" si="96"/>
        <v>3</v>
      </c>
      <c r="AQ71" s="175">
        <f t="shared" si="97"/>
        <v>2</v>
      </c>
      <c r="AR71" s="176" t="str">
        <f t="shared" si="98"/>
        <v>49</v>
      </c>
      <c r="AS71" s="182"/>
      <c r="AT71" s="177">
        <f>_xlfn.XLOOKUP(C71,全武将名字及头像!$B$3:$B$257,全武将名字及头像!$P$3:$P$257)</f>
        <v>28</v>
      </c>
      <c r="AU71" s="178"/>
      <c r="AV71" s="177">
        <f>_xlfn.XLOOKUP(C71,全武将名字及头像!$B$3:$B$257,全武将名字及头像!$Q$3:$Q$257)</f>
        <v>14</v>
      </c>
      <c r="DD71" s="121" t="str">
        <f>LOOKUP(C71,全武将名字及头像!$B$3:$B$257,全武将名字及头像!$B$3:$B$257)</f>
        <v>韩浩</v>
      </c>
      <c r="DE71" s="121">
        <f t="shared" si="99"/>
        <v>1</v>
      </c>
    </row>
    <row r="72" spans="1:109">
      <c r="A72" s="192" t="str">
        <f t="shared" si="79"/>
        <v>44</v>
      </c>
      <c r="B72" s="75">
        <v>68</v>
      </c>
      <c r="C72" s="75" t="s">
        <v>195</v>
      </c>
      <c r="D72" s="131" t="str">
        <f t="shared" si="80"/>
        <v>20AA</v>
      </c>
      <c r="E72" s="131">
        <f t="shared" si="100"/>
        <v>8362</v>
      </c>
      <c r="F72" s="131" t="str">
        <f t="shared" si="81"/>
        <v>9364</v>
      </c>
      <c r="G72" s="131">
        <f t="shared" si="101"/>
        <v>37732</v>
      </c>
      <c r="H72" s="131" t="str">
        <f t="shared" si="82"/>
        <v>2358</v>
      </c>
      <c r="I72" s="131">
        <f t="shared" si="102"/>
        <v>9048</v>
      </c>
      <c r="J72" s="132">
        <v>5</v>
      </c>
      <c r="K72" s="164" t="str">
        <f t="shared" si="83"/>
        <v>64</v>
      </c>
      <c r="L72" s="132">
        <f t="shared" si="103"/>
        <v>100</v>
      </c>
      <c r="M72" s="164" t="str">
        <f t="shared" si="84"/>
        <v>93</v>
      </c>
      <c r="N72" s="132">
        <f t="shared" si="85"/>
        <v>147.390625</v>
      </c>
      <c r="O72" s="182"/>
      <c r="P72" s="166" t="str">
        <f>_xlfn.XLOOKUP(C72,全武将名字及头像!$B$3:$B$257,全武将名字及头像!$H$3:$H$257)</f>
        <v>8D</v>
      </c>
      <c r="Q72" s="166">
        <f>_xlfn.XLOOKUP(C72,全武将名字及头像!$B$3:$B$257,全武将名字及头像!$I$3:$I$257)</f>
        <v>72</v>
      </c>
      <c r="R72" s="166" t="str">
        <f>_xlfn.XLOOKUP(C72,全武将名字及头像!$B$3:$B$257,全武将名字及头像!$J$3:$J$257)</f>
        <v>7A</v>
      </c>
      <c r="S72" s="166" t="str">
        <f>_xlfn.XLOOKUP(C72,全武将名字及头像!$B$3:$B$257,全武将名字及头像!$K$3:$K$257)</f>
        <v>FF</v>
      </c>
      <c r="T72" s="132" t="s">
        <v>93</v>
      </c>
      <c r="U72" s="167" t="str">
        <f>_xlfn.XLOOKUP(C72,武将属性排列!$C$1:$C$255,武将属性排列!$D$1:$D$255)</f>
        <v>在野</v>
      </c>
      <c r="V72" s="168">
        <f>_xlfn.XLOOKUP(C72,武将属性排列!$C$1:$C$255,武将属性排列!$E$1:$E$255)</f>
        <v>70</v>
      </c>
      <c r="W72" s="168">
        <f>_xlfn.XLOOKUP(C72,武将属性排列!$C$1:$C$255,武将属性排列!$F$1:$F$255)</f>
        <v>41</v>
      </c>
      <c r="X72" s="168">
        <f>_xlfn.XLOOKUP(C72,武将属性排列!$C$1:$C$255,武将属性排列!$G$1:$G$255)</f>
        <v>65</v>
      </c>
      <c r="Y72" s="168">
        <f>_xlfn.XLOOKUP(C72,武将属性排列!$C$1:$C$255,武将属性排列!$I$1:$I$255)</f>
        <v>61</v>
      </c>
      <c r="Z72" s="169">
        <f>_xlfn.XLOOKUP(C72,武将属性排列!$C$1:$C$255,武将属性排列!$K$1:$K$255)</f>
        <v>0</v>
      </c>
      <c r="AA72" s="169">
        <v>500</v>
      </c>
      <c r="AB72" s="168">
        <f>_xlfn.XLOOKUP(C72,武将属性排列!$C$1:$C$255,武将属性排列!$O$1:$O$255)</f>
        <v>36</v>
      </c>
      <c r="AC72" s="170">
        <f t="shared" si="104"/>
        <v>265588</v>
      </c>
      <c r="AD72" s="170" t="str">
        <f t="shared" si="86"/>
        <v>40D74</v>
      </c>
      <c r="AE72" s="182"/>
      <c r="AF72" s="171">
        <f t="shared" si="78"/>
        <v>40</v>
      </c>
      <c r="AG72" s="172" t="str">
        <f t="shared" si="87"/>
        <v>46</v>
      </c>
      <c r="AH72" s="172" t="str">
        <f t="shared" si="88"/>
        <v>29</v>
      </c>
      <c r="AI72" s="172" t="str">
        <f t="shared" si="89"/>
        <v>41</v>
      </c>
      <c r="AJ72" s="164">
        <f t="shared" si="90"/>
        <v>30</v>
      </c>
      <c r="AK72" s="172" t="str">
        <f t="shared" si="91"/>
        <v>3D</v>
      </c>
      <c r="AL72" s="183" t="str">
        <f t="shared" si="92"/>
        <v>平军</v>
      </c>
      <c r="AM72" s="184" t="str">
        <f t="shared" si="93"/>
        <v>0</v>
      </c>
      <c r="AN72" s="172" t="str">
        <f t="shared" si="94"/>
        <v>5</v>
      </c>
      <c r="AO72" s="174">
        <f t="shared" si="95"/>
        <v>0</v>
      </c>
      <c r="AP72" s="174">
        <f t="shared" si="96"/>
        <v>3</v>
      </c>
      <c r="AQ72" s="175">
        <f t="shared" si="97"/>
        <v>2</v>
      </c>
      <c r="AR72" s="176" t="str">
        <f t="shared" si="98"/>
        <v>24</v>
      </c>
      <c r="AS72" s="182"/>
      <c r="AT72" s="177">
        <f>_xlfn.XLOOKUP(C72,全武将名字及头像!$B$3:$B$257,全武将名字及头像!$P$3:$P$257)</f>
        <v>28</v>
      </c>
      <c r="AU72" s="178"/>
      <c r="AV72" s="177">
        <f>_xlfn.XLOOKUP(C72,全武将名字及头像!$B$3:$B$257,全武将名字及头像!$Q$3:$Q$257)</f>
        <v>28</v>
      </c>
      <c r="DD72" s="121" t="str">
        <f>LOOKUP(C72,全武将名字及头像!$B$3:$B$257,全武将名字及头像!$B$3:$B$257)</f>
        <v>韩猛</v>
      </c>
      <c r="DE72" s="121">
        <f t="shared" si="99"/>
        <v>1</v>
      </c>
    </row>
    <row r="73" spans="1:109">
      <c r="A73" s="192" t="str">
        <f t="shared" si="79"/>
        <v>45</v>
      </c>
      <c r="B73" s="75">
        <v>69</v>
      </c>
      <c r="C73" s="75" t="s">
        <v>196</v>
      </c>
      <c r="D73" s="131" t="str">
        <f t="shared" si="80"/>
        <v>20AC</v>
      </c>
      <c r="E73" s="131">
        <f t="shared" si="100"/>
        <v>8364</v>
      </c>
      <c r="F73" s="131" t="str">
        <f t="shared" si="81"/>
        <v>9369</v>
      </c>
      <c r="G73" s="131">
        <f t="shared" si="101"/>
        <v>37737</v>
      </c>
      <c r="H73" s="131" t="str">
        <f t="shared" si="82"/>
        <v>235D</v>
      </c>
      <c r="I73" s="131">
        <f t="shared" si="102"/>
        <v>9053</v>
      </c>
      <c r="J73" s="132">
        <v>5</v>
      </c>
      <c r="K73" s="164" t="str">
        <f t="shared" si="83"/>
        <v>69</v>
      </c>
      <c r="L73" s="132">
        <f t="shared" si="103"/>
        <v>105</v>
      </c>
      <c r="M73" s="164" t="str">
        <f t="shared" si="84"/>
        <v>93</v>
      </c>
      <c r="N73" s="132">
        <f t="shared" si="85"/>
        <v>147.41015625</v>
      </c>
      <c r="O73" s="182"/>
      <c r="P73" s="166" t="str">
        <f>_xlfn.XLOOKUP(C73,全武将名字及头像!$B$3:$B$257,全武将名字及头像!$H$3:$H$257)</f>
        <v>8D</v>
      </c>
      <c r="Q73" s="166">
        <f>_xlfn.XLOOKUP(C73,全武将名字及头像!$B$3:$B$257,全武将名字及头像!$I$3:$I$257)</f>
        <v>72</v>
      </c>
      <c r="R73" s="166" t="str">
        <f>_xlfn.XLOOKUP(C73,全武将名字及头像!$B$3:$B$257,全武将名字及头像!$J$3:$J$257)</f>
        <v>7C</v>
      </c>
      <c r="S73" s="166" t="str">
        <f>_xlfn.XLOOKUP(C73,全武将名字及头像!$B$3:$B$257,全武将名字及头像!$K$3:$K$257)</f>
        <v>FF</v>
      </c>
      <c r="T73" s="132" t="s">
        <v>93</v>
      </c>
      <c r="U73" s="167" t="str">
        <f>_xlfn.XLOOKUP(C73,武将属性排列!$C$1:$C$255,武将属性排列!$D$1:$D$255)</f>
        <v>在野</v>
      </c>
      <c r="V73" s="168">
        <f>_xlfn.XLOOKUP(C73,武将属性排列!$C$1:$C$255,武将属性排列!$E$1:$E$255)</f>
        <v>68</v>
      </c>
      <c r="W73" s="168">
        <f>_xlfn.XLOOKUP(C73,武将属性排列!$C$1:$C$255,武将属性排列!$F$1:$F$255)</f>
        <v>49</v>
      </c>
      <c r="X73" s="168">
        <f>_xlfn.XLOOKUP(C73,武将属性排列!$C$1:$C$255,武将属性排列!$G$1:$G$255)</f>
        <v>73</v>
      </c>
      <c r="Y73" s="168">
        <f>_xlfn.XLOOKUP(C73,武将属性排列!$C$1:$C$255,武将属性排列!$I$1:$I$255)</f>
        <v>98</v>
      </c>
      <c r="Z73" s="169">
        <f>_xlfn.XLOOKUP(C73,武将属性排列!$C$1:$C$255,武将属性排列!$K$1:$K$255)</f>
        <v>0</v>
      </c>
      <c r="AA73" s="169">
        <v>500</v>
      </c>
      <c r="AB73" s="168">
        <f>_xlfn.XLOOKUP(C73,武将属性排列!$C$1:$C$255,武将属性排列!$O$1:$O$255)</f>
        <v>72</v>
      </c>
      <c r="AC73" s="170">
        <f t="shared" si="104"/>
        <v>265596</v>
      </c>
      <c r="AD73" s="170" t="str">
        <f t="shared" si="86"/>
        <v>40D7C</v>
      </c>
      <c r="AE73" s="182"/>
      <c r="AF73" s="171">
        <f t="shared" si="78"/>
        <v>40</v>
      </c>
      <c r="AG73" s="172" t="str">
        <f t="shared" si="87"/>
        <v>44</v>
      </c>
      <c r="AH73" s="172" t="str">
        <f t="shared" si="88"/>
        <v>31</v>
      </c>
      <c r="AI73" s="172" t="str">
        <f t="shared" si="89"/>
        <v>49</v>
      </c>
      <c r="AJ73" s="164">
        <f t="shared" si="90"/>
        <v>20</v>
      </c>
      <c r="AK73" s="172" t="str">
        <f t="shared" si="91"/>
        <v>62</v>
      </c>
      <c r="AL73" s="183" t="str">
        <f t="shared" si="92"/>
        <v>平军</v>
      </c>
      <c r="AM73" s="184" t="str">
        <f t="shared" si="93"/>
        <v>0</v>
      </c>
      <c r="AN73" s="172" t="str">
        <f t="shared" si="94"/>
        <v>5</v>
      </c>
      <c r="AO73" s="174">
        <f t="shared" si="95"/>
        <v>0</v>
      </c>
      <c r="AP73" s="174">
        <f t="shared" si="96"/>
        <v>4</v>
      </c>
      <c r="AQ73" s="175">
        <f t="shared" si="97"/>
        <v>3</v>
      </c>
      <c r="AR73" s="176" t="str">
        <f t="shared" si="98"/>
        <v>48</v>
      </c>
      <c r="AS73" s="182"/>
      <c r="AT73" s="177">
        <f>_xlfn.XLOOKUP(C73,全武将名字及头像!$B$3:$B$257,全武将名字及头像!$P$3:$P$257)</f>
        <v>29</v>
      </c>
      <c r="AU73" s="178"/>
      <c r="AV73" s="177">
        <f>_xlfn.XLOOKUP(C73,全武将名字及头像!$B$3:$B$257,全武将名字及头像!$Q$3:$Q$257)</f>
        <v>0</v>
      </c>
      <c r="DD73" s="121" t="str">
        <f>LOOKUP(C73,全武将名字及头像!$B$3:$B$257,全武将名字及头像!$B$3:$B$257)</f>
        <v>韩遂</v>
      </c>
      <c r="DE73" s="121">
        <f t="shared" si="99"/>
        <v>1</v>
      </c>
    </row>
    <row r="74" spans="1:109">
      <c r="A74" s="192" t="str">
        <f t="shared" si="79"/>
        <v>46</v>
      </c>
      <c r="B74" s="75">
        <v>70</v>
      </c>
      <c r="C74" s="75" t="s">
        <v>197</v>
      </c>
      <c r="D74" s="131" t="str">
        <f t="shared" si="80"/>
        <v>20AE</v>
      </c>
      <c r="E74" s="131">
        <f t="shared" si="100"/>
        <v>8366</v>
      </c>
      <c r="F74" s="131" t="str">
        <f t="shared" si="81"/>
        <v>936E</v>
      </c>
      <c r="G74" s="131">
        <f t="shared" si="101"/>
        <v>37742</v>
      </c>
      <c r="H74" s="131" t="str">
        <f t="shared" si="82"/>
        <v>2362</v>
      </c>
      <c r="I74" s="131">
        <f t="shared" si="102"/>
        <v>9058</v>
      </c>
      <c r="J74" s="132">
        <v>5</v>
      </c>
      <c r="K74" s="164" t="str">
        <f t="shared" si="83"/>
        <v>6E</v>
      </c>
      <c r="L74" s="132">
        <f t="shared" si="103"/>
        <v>110</v>
      </c>
      <c r="M74" s="164" t="str">
        <f t="shared" si="84"/>
        <v>93</v>
      </c>
      <c r="N74" s="132">
        <f t="shared" si="85"/>
        <v>147.4296875</v>
      </c>
      <c r="O74" s="182"/>
      <c r="P74" s="166" t="str">
        <f>_xlfn.XLOOKUP(C74,全武将名字及头像!$B$3:$B$257,全武将名字及头像!$H$3:$H$257)</f>
        <v>8C</v>
      </c>
      <c r="Q74" s="166" t="str">
        <f>_xlfn.XLOOKUP(C74,全武将名字及头像!$B$3:$B$257,全武将名字及头像!$I$3:$I$257)</f>
        <v>7A</v>
      </c>
      <c r="R74" s="166" t="str">
        <f>_xlfn.XLOOKUP(C74,全武将名字及头像!$B$3:$B$257,全武将名字及头像!$J$3:$J$257)</f>
        <v>7C</v>
      </c>
      <c r="S74" s="166" t="str">
        <f>_xlfn.XLOOKUP(C74,全武将名字及头像!$B$3:$B$257,全武将名字及头像!$K$3:$K$257)</f>
        <v>FF</v>
      </c>
      <c r="T74" s="132" t="s">
        <v>93</v>
      </c>
      <c r="U74" s="167" t="str">
        <f>_xlfn.XLOOKUP(C74,武将属性排列!$C$1:$C$255,武将属性排列!$D$1:$D$255)</f>
        <v>在野</v>
      </c>
      <c r="V74" s="168">
        <f>_xlfn.XLOOKUP(C74,武将属性排列!$C$1:$C$255,武将属性排列!$E$1:$E$255)</f>
        <v>92</v>
      </c>
      <c r="W74" s="168">
        <f>_xlfn.XLOOKUP(C74,武将属性排列!$C$1:$C$255,武将属性排列!$F$1:$F$255)</f>
        <v>59</v>
      </c>
      <c r="X74" s="168">
        <f>_xlfn.XLOOKUP(C74,武将属性排列!$C$1:$C$255,武将属性排列!$G$1:$G$255)</f>
        <v>83</v>
      </c>
      <c r="Y74" s="168">
        <f>_xlfn.XLOOKUP(C74,武将属性排列!$C$1:$C$255,武将属性排列!$I$1:$I$255)</f>
        <v>90</v>
      </c>
      <c r="Z74" s="169">
        <f>_xlfn.XLOOKUP(C74,武将属性排列!$C$1:$C$255,武将属性排列!$K$1:$K$255)</f>
        <v>2</v>
      </c>
      <c r="AA74" s="169">
        <v>500</v>
      </c>
      <c r="AB74" s="168">
        <f>_xlfn.XLOOKUP(C74,武将属性排列!$C$1:$C$255,武将属性排列!$O$1:$O$255)</f>
        <v>75</v>
      </c>
      <c r="AC74" s="170">
        <f t="shared" si="104"/>
        <v>265604</v>
      </c>
      <c r="AD74" s="170" t="str">
        <f t="shared" si="86"/>
        <v>40D84</v>
      </c>
      <c r="AE74" s="182"/>
      <c r="AF74" s="171">
        <f t="shared" si="78"/>
        <v>40</v>
      </c>
      <c r="AG74" s="172" t="str">
        <f t="shared" si="87"/>
        <v>5C</v>
      </c>
      <c r="AH74" s="172" t="str">
        <f t="shared" si="88"/>
        <v>3B</v>
      </c>
      <c r="AI74" s="172" t="str">
        <f t="shared" si="89"/>
        <v>53</v>
      </c>
      <c r="AJ74" s="164">
        <f t="shared" si="90"/>
        <v>20</v>
      </c>
      <c r="AK74" s="172" t="str">
        <f t="shared" si="91"/>
        <v>5A</v>
      </c>
      <c r="AL74" s="183" t="str">
        <f t="shared" si="92"/>
        <v>山军</v>
      </c>
      <c r="AM74" s="184">
        <f t="shared" si="93"/>
        <v>2</v>
      </c>
      <c r="AN74" s="172" t="str">
        <f t="shared" si="94"/>
        <v>5</v>
      </c>
      <c r="AO74" s="174">
        <f t="shared" si="95"/>
        <v>0</v>
      </c>
      <c r="AP74" s="174">
        <f t="shared" si="96"/>
        <v>3</v>
      </c>
      <c r="AQ74" s="175">
        <f t="shared" si="97"/>
        <v>3</v>
      </c>
      <c r="AR74" s="176" t="str">
        <f t="shared" si="98"/>
        <v>4B</v>
      </c>
      <c r="AS74" s="182"/>
      <c r="AT74" s="177">
        <f>_xlfn.XLOOKUP(C74,全武将名字及头像!$B$3:$B$257,全武将名字及头像!$P$3:$P$257)</f>
        <v>29</v>
      </c>
      <c r="AU74" s="178"/>
      <c r="AV74" s="177">
        <f>_xlfn.XLOOKUP(C74,全武将名字及头像!$B$3:$B$257,全武将名字及头像!$Q$3:$Q$257)</f>
        <v>14</v>
      </c>
      <c r="DD74" s="121" t="str">
        <f>LOOKUP(C74,全武将名字及头像!$B$3:$B$257,全武将名字及头像!$B$3:$B$257)</f>
        <v>郝昭</v>
      </c>
      <c r="DE74" s="121">
        <f t="shared" si="99"/>
        <v>1</v>
      </c>
    </row>
    <row r="75" spans="1:109">
      <c r="A75" s="192" t="str">
        <f t="shared" si="79"/>
        <v>47</v>
      </c>
      <c r="B75" s="75">
        <v>71</v>
      </c>
      <c r="C75" s="75" t="s">
        <v>198</v>
      </c>
      <c r="D75" s="131" t="str">
        <f t="shared" si="80"/>
        <v>20B0</v>
      </c>
      <c r="E75" s="131">
        <f t="shared" si="100"/>
        <v>8368</v>
      </c>
      <c r="F75" s="131" t="str">
        <f t="shared" si="81"/>
        <v>9373</v>
      </c>
      <c r="G75" s="131">
        <f t="shared" si="101"/>
        <v>37747</v>
      </c>
      <c r="H75" s="131" t="str">
        <f t="shared" si="82"/>
        <v>2367</v>
      </c>
      <c r="I75" s="131">
        <f t="shared" si="102"/>
        <v>9063</v>
      </c>
      <c r="J75" s="132">
        <v>5</v>
      </c>
      <c r="K75" s="164" t="str">
        <f t="shared" si="83"/>
        <v>73</v>
      </c>
      <c r="L75" s="132">
        <f t="shared" si="103"/>
        <v>115</v>
      </c>
      <c r="M75" s="164" t="str">
        <f t="shared" si="84"/>
        <v>93</v>
      </c>
      <c r="N75" s="132">
        <f t="shared" si="85"/>
        <v>147.44921875</v>
      </c>
      <c r="O75" s="182"/>
      <c r="P75" s="166" t="str">
        <f>_xlfn.XLOOKUP(C75,全武将名字及头像!$B$3:$B$257,全武将名字及头像!$H$3:$H$257)</f>
        <v>8E</v>
      </c>
      <c r="Q75" s="166">
        <f>_xlfn.XLOOKUP(C75,全武将名字及头像!$B$3:$B$257,全武将名字及头像!$I$3:$I$257)</f>
        <v>50</v>
      </c>
      <c r="R75" s="166">
        <f>_xlfn.XLOOKUP(C75,全武将名字及头像!$B$3:$B$257,全武将名字及头像!$J$3:$J$257)</f>
        <v>52</v>
      </c>
      <c r="S75" s="166" t="str">
        <f>_xlfn.XLOOKUP(C75,全武将名字及头像!$B$3:$B$257,全武将名字及头像!$K$3:$K$257)</f>
        <v>FF</v>
      </c>
      <c r="T75" s="132" t="s">
        <v>93</v>
      </c>
      <c r="U75" s="167" t="str">
        <f>_xlfn.XLOOKUP(C75,武将属性排列!$C$1:$C$255,武将属性排列!$D$1:$D$255)</f>
        <v>在野</v>
      </c>
      <c r="V75" s="168">
        <f>_xlfn.XLOOKUP(C75,武将属性排列!$C$1:$C$255,武将属性排列!$E$1:$E$255)</f>
        <v>93</v>
      </c>
      <c r="W75" s="168">
        <f>_xlfn.XLOOKUP(C75,武将属性排列!$C$1:$C$255,武将属性排列!$F$1:$F$255)</f>
        <v>43</v>
      </c>
      <c r="X75" s="168">
        <f>_xlfn.XLOOKUP(C75,武将属性排列!$C$1:$C$255,武将属性排列!$G$1:$G$255)</f>
        <v>79</v>
      </c>
      <c r="Y75" s="168">
        <f>_xlfn.XLOOKUP(C75,武将属性排列!$C$1:$C$255,武将属性排列!$I$1:$I$255)</f>
        <v>64</v>
      </c>
      <c r="Z75" s="169">
        <f>_xlfn.XLOOKUP(C75,武将属性排列!$C$1:$C$255,武将属性排列!$K$1:$K$255)</f>
        <v>2</v>
      </c>
      <c r="AA75" s="169">
        <v>500</v>
      </c>
      <c r="AB75" s="168">
        <f>_xlfn.XLOOKUP(C75,武将属性排列!$C$1:$C$255,武将属性排列!$O$1:$O$255)</f>
        <v>50</v>
      </c>
      <c r="AC75" s="170">
        <f t="shared" si="104"/>
        <v>265612</v>
      </c>
      <c r="AD75" s="170" t="str">
        <f t="shared" si="86"/>
        <v>40D8C</v>
      </c>
      <c r="AE75" s="182"/>
      <c r="AF75" s="171">
        <f t="shared" si="78"/>
        <v>40</v>
      </c>
      <c r="AG75" s="172" t="str">
        <f t="shared" si="87"/>
        <v>5D</v>
      </c>
      <c r="AH75" s="172" t="str">
        <f t="shared" si="88"/>
        <v>2B</v>
      </c>
      <c r="AI75" s="172" t="str">
        <f t="shared" si="89"/>
        <v>4F</v>
      </c>
      <c r="AJ75" s="164">
        <f t="shared" si="90"/>
        <v>20</v>
      </c>
      <c r="AK75" s="172" t="str">
        <f t="shared" si="91"/>
        <v>40</v>
      </c>
      <c r="AL75" s="183" t="str">
        <f t="shared" si="92"/>
        <v>山军</v>
      </c>
      <c r="AM75" s="184">
        <f t="shared" si="93"/>
        <v>2</v>
      </c>
      <c r="AN75" s="172" t="str">
        <f t="shared" si="94"/>
        <v>5</v>
      </c>
      <c r="AO75" s="174">
        <f t="shared" si="95"/>
        <v>0</v>
      </c>
      <c r="AP75" s="174">
        <f t="shared" si="96"/>
        <v>4</v>
      </c>
      <c r="AQ75" s="175">
        <f t="shared" si="97"/>
        <v>3</v>
      </c>
      <c r="AR75" s="176" t="str">
        <f t="shared" si="98"/>
        <v>32</v>
      </c>
      <c r="AS75" s="182"/>
      <c r="AT75" s="177">
        <f>_xlfn.XLOOKUP(C75,全武将名字及头像!$B$3:$B$257,全武将名字及头像!$P$3:$P$257)</f>
        <v>29</v>
      </c>
      <c r="AU75" s="178"/>
      <c r="AV75" s="177">
        <f>_xlfn.XLOOKUP(C75,全武将名字及头像!$B$3:$B$257,全武将名字及头像!$Q$3:$Q$257)</f>
        <v>28</v>
      </c>
      <c r="DD75" s="121" t="str">
        <f>LOOKUP(C75,全武将名字及头像!$B$3:$B$257,全武将名字及头像!$B$3:$B$257)</f>
        <v>侯成</v>
      </c>
      <c r="DE75" s="121">
        <f t="shared" si="99"/>
        <v>1</v>
      </c>
    </row>
    <row r="76" spans="1:109">
      <c r="A76" s="192" t="str">
        <f t="shared" si="79"/>
        <v>48</v>
      </c>
      <c r="B76" s="75">
        <v>72</v>
      </c>
      <c r="C76" s="75" t="s">
        <v>200</v>
      </c>
      <c r="D76" s="131" t="str">
        <f t="shared" si="80"/>
        <v>20B2</v>
      </c>
      <c r="E76" s="131">
        <f t="shared" si="100"/>
        <v>8370</v>
      </c>
      <c r="F76" s="131" t="str">
        <f t="shared" si="81"/>
        <v>9378</v>
      </c>
      <c r="G76" s="131">
        <f t="shared" si="101"/>
        <v>37752</v>
      </c>
      <c r="H76" s="131" t="str">
        <f t="shared" si="82"/>
        <v>236C</v>
      </c>
      <c r="I76" s="131">
        <f t="shared" si="102"/>
        <v>9068</v>
      </c>
      <c r="J76" s="132">
        <v>5</v>
      </c>
      <c r="K76" s="164" t="str">
        <f t="shared" si="83"/>
        <v>78</v>
      </c>
      <c r="L76" s="132">
        <f t="shared" si="103"/>
        <v>120</v>
      </c>
      <c r="M76" s="164" t="str">
        <f t="shared" si="84"/>
        <v>93</v>
      </c>
      <c r="N76" s="132">
        <f t="shared" si="85"/>
        <v>147.46875</v>
      </c>
      <c r="O76" s="182"/>
      <c r="P76" s="166" t="str">
        <f>_xlfn.XLOOKUP(C76,全武将名字及头像!$B$3:$B$257,全武将名字及头像!$H$3:$H$257)</f>
        <v>8E</v>
      </c>
      <c r="Q76" s="166">
        <f>_xlfn.XLOOKUP(C76,全武将名字及头像!$B$3:$B$257,全武将名字及头像!$I$3:$I$257)</f>
        <v>50</v>
      </c>
      <c r="R76" s="166">
        <f>_xlfn.XLOOKUP(C76,全武将名字及头像!$B$3:$B$257,全武将名字及头像!$J$3:$J$257)</f>
        <v>54</v>
      </c>
      <c r="S76" s="166" t="str">
        <f>_xlfn.XLOOKUP(C76,全武将名字及头像!$B$3:$B$257,全武将名字及头像!$K$3:$K$257)</f>
        <v>FF</v>
      </c>
      <c r="T76" s="132" t="s">
        <v>93</v>
      </c>
      <c r="U76" s="167" t="str">
        <f>_xlfn.XLOOKUP(C76,武将属性排列!$C$1:$C$255,武将属性排列!$D$1:$D$255)</f>
        <v>在野</v>
      </c>
      <c r="V76" s="168">
        <f>_xlfn.XLOOKUP(C76,武将属性排列!$C$1:$C$255,武将属性排列!$E$1:$E$255)</f>
        <v>74</v>
      </c>
      <c r="W76" s="168">
        <f>_xlfn.XLOOKUP(C76,武将属性排列!$C$1:$C$255,武将属性排列!$F$1:$F$255)</f>
        <v>42</v>
      </c>
      <c r="X76" s="168">
        <f>_xlfn.XLOOKUP(C76,武将属性排列!$C$1:$C$255,武将属性排列!$G$1:$G$255)</f>
        <v>77</v>
      </c>
      <c r="Y76" s="168">
        <f>_xlfn.XLOOKUP(C76,武将属性排列!$C$1:$C$255,武将属性排列!$I$1:$I$255)</f>
        <v>76</v>
      </c>
      <c r="Z76" s="169">
        <f>_xlfn.XLOOKUP(C76,武将属性排列!$C$1:$C$255,武将属性排列!$K$1:$K$255)</f>
        <v>2</v>
      </c>
      <c r="AA76" s="169">
        <v>500</v>
      </c>
      <c r="AB76" s="168">
        <f>_xlfn.XLOOKUP(C76,武将属性排列!$C$1:$C$255,武将属性排列!$O$1:$O$255)</f>
        <v>53</v>
      </c>
      <c r="AC76" s="170">
        <f t="shared" si="104"/>
        <v>265620</v>
      </c>
      <c r="AD76" s="170" t="str">
        <f t="shared" si="86"/>
        <v>40D94</v>
      </c>
      <c r="AE76" s="182"/>
      <c r="AF76" s="171">
        <f t="shared" si="78"/>
        <v>40</v>
      </c>
      <c r="AG76" s="172" t="str">
        <f t="shared" si="87"/>
        <v>4A</v>
      </c>
      <c r="AH76" s="172" t="str">
        <f t="shared" si="88"/>
        <v>2A</v>
      </c>
      <c r="AI76" s="172" t="str">
        <f t="shared" si="89"/>
        <v>4D</v>
      </c>
      <c r="AJ76" s="164">
        <f t="shared" si="90"/>
        <v>20</v>
      </c>
      <c r="AK76" s="172" t="str">
        <f t="shared" si="91"/>
        <v>4C</v>
      </c>
      <c r="AL76" s="183" t="str">
        <f t="shared" si="92"/>
        <v>山军</v>
      </c>
      <c r="AM76" s="184">
        <f t="shared" si="93"/>
        <v>2</v>
      </c>
      <c r="AN76" s="172" t="str">
        <f t="shared" si="94"/>
        <v>5</v>
      </c>
      <c r="AO76" s="174">
        <f t="shared" si="95"/>
        <v>0</v>
      </c>
      <c r="AP76" s="174">
        <f t="shared" si="96"/>
        <v>4</v>
      </c>
      <c r="AQ76" s="175">
        <f t="shared" si="97"/>
        <v>3</v>
      </c>
      <c r="AR76" s="176" t="str">
        <f t="shared" si="98"/>
        <v>35</v>
      </c>
      <c r="AS76" s="182"/>
      <c r="AT76" s="177" t="str">
        <f>_xlfn.XLOOKUP(C76,全武将名字及头像!$B$3:$B$257,全武将名字及头像!$P$3:$P$257)</f>
        <v>2A</v>
      </c>
      <c r="AU76" s="178"/>
      <c r="AV76" s="177">
        <f>_xlfn.XLOOKUP(C76,全武将名字及头像!$B$3:$B$257,全武将名字及头像!$Q$3:$Q$257)</f>
        <v>0</v>
      </c>
      <c r="DD76" s="121" t="str">
        <f>LOOKUP(C76,全武将名字及头像!$B$3:$B$257,全武将名字及头像!$B$3:$B$257)</f>
        <v>侯选</v>
      </c>
      <c r="DE76" s="121">
        <f t="shared" si="99"/>
        <v>1</v>
      </c>
    </row>
    <row r="77" spans="1:109">
      <c r="A77" s="192" t="str">
        <f t="shared" si="79"/>
        <v>49</v>
      </c>
      <c r="B77" s="75">
        <v>73</v>
      </c>
      <c r="C77" s="75" t="s">
        <v>202</v>
      </c>
      <c r="D77" s="131" t="str">
        <f t="shared" si="80"/>
        <v>20B4</v>
      </c>
      <c r="E77" s="131">
        <f t="shared" si="100"/>
        <v>8372</v>
      </c>
      <c r="F77" s="131" t="str">
        <f t="shared" si="81"/>
        <v>937D</v>
      </c>
      <c r="G77" s="131">
        <f t="shared" si="101"/>
        <v>37757</v>
      </c>
      <c r="H77" s="131" t="str">
        <f t="shared" si="82"/>
        <v>2371</v>
      </c>
      <c r="I77" s="131">
        <f t="shared" si="102"/>
        <v>9073</v>
      </c>
      <c r="J77" s="132">
        <v>5</v>
      </c>
      <c r="K77" s="164" t="str">
        <f t="shared" si="83"/>
        <v>7D</v>
      </c>
      <c r="L77" s="132">
        <f t="shared" si="103"/>
        <v>125</v>
      </c>
      <c r="M77" s="164" t="str">
        <f t="shared" si="84"/>
        <v>93</v>
      </c>
      <c r="N77" s="132">
        <f t="shared" si="85"/>
        <v>147.48828125</v>
      </c>
      <c r="O77" s="182"/>
      <c r="P77" s="166" t="str">
        <f>_xlfn.XLOOKUP(C77,全武将名字及头像!$B$3:$B$257,全武将名字及头像!$H$3:$H$257)</f>
        <v>8E</v>
      </c>
      <c r="Q77" s="166">
        <f>_xlfn.XLOOKUP(C77,全武将名字及头像!$B$3:$B$257,全武将名字及头像!$I$3:$I$257)</f>
        <v>56</v>
      </c>
      <c r="R77" s="166">
        <f>_xlfn.XLOOKUP(C77,全武将名字及头像!$B$3:$B$257,全武将名字及头像!$J$3:$J$257)</f>
        <v>58</v>
      </c>
      <c r="S77" s="166" t="str">
        <f>_xlfn.XLOOKUP(C77,全武将名字及头像!$B$3:$B$257,全武将名字及头像!$K$3:$K$257)</f>
        <v>5A</v>
      </c>
      <c r="T77" s="132" t="s">
        <v>93</v>
      </c>
      <c r="U77" s="167" t="str">
        <f>_xlfn.XLOOKUP(C77,武将属性排列!$C$1:$C$255,武将属性排列!$D$1:$D$255)</f>
        <v>在野</v>
      </c>
      <c r="V77" s="168">
        <f>_xlfn.XLOOKUP(C77,武将属性排列!$C$1:$C$255,武将属性排列!$E$1:$E$255)</f>
        <v>91</v>
      </c>
      <c r="W77" s="168">
        <f>_xlfn.XLOOKUP(C77,武将属性排列!$C$1:$C$255,武将属性排列!$F$1:$F$255)</f>
        <v>53</v>
      </c>
      <c r="X77" s="168">
        <f>_xlfn.XLOOKUP(C77,武将属性排列!$C$1:$C$255,武将属性排列!$G$1:$G$255)</f>
        <v>85</v>
      </c>
      <c r="Y77" s="168">
        <f>_xlfn.XLOOKUP(C77,武将属性排列!$C$1:$C$255,武将属性排列!$I$1:$I$255)</f>
        <v>77</v>
      </c>
      <c r="Z77" s="169">
        <f>_xlfn.XLOOKUP(C77,武将属性排列!$C$1:$C$255,武将属性排列!$K$1:$K$255)</f>
        <v>2</v>
      </c>
      <c r="AA77" s="169">
        <v>500</v>
      </c>
      <c r="AB77" s="168">
        <f>_xlfn.XLOOKUP(C77,武将属性排列!$C$1:$C$255,武将属性排列!$O$1:$O$255)</f>
        <v>31</v>
      </c>
      <c r="AC77" s="170">
        <f t="shared" si="104"/>
        <v>265628</v>
      </c>
      <c r="AD77" s="170" t="str">
        <f t="shared" si="86"/>
        <v>40D9C</v>
      </c>
      <c r="AE77" s="182"/>
      <c r="AF77" s="171">
        <f t="shared" si="78"/>
        <v>40</v>
      </c>
      <c r="AG77" s="172" t="str">
        <f t="shared" si="87"/>
        <v>5B</v>
      </c>
      <c r="AH77" s="172" t="str">
        <f t="shared" si="88"/>
        <v>35</v>
      </c>
      <c r="AI77" s="172" t="str">
        <f t="shared" si="89"/>
        <v>55</v>
      </c>
      <c r="AJ77" s="164">
        <f t="shared" si="90"/>
        <v>20</v>
      </c>
      <c r="AK77" s="172" t="str">
        <f t="shared" si="91"/>
        <v>4D</v>
      </c>
      <c r="AL77" s="183" t="str">
        <f t="shared" si="92"/>
        <v>山军</v>
      </c>
      <c r="AM77" s="184">
        <f t="shared" si="93"/>
        <v>2</v>
      </c>
      <c r="AN77" s="172" t="str">
        <f t="shared" si="94"/>
        <v>5</v>
      </c>
      <c r="AO77" s="174">
        <f t="shared" si="95"/>
        <v>0</v>
      </c>
      <c r="AP77" s="174">
        <f t="shared" si="96"/>
        <v>3</v>
      </c>
      <c r="AQ77" s="175">
        <f t="shared" si="97"/>
        <v>3</v>
      </c>
      <c r="AR77" s="176" t="str">
        <f t="shared" si="98"/>
        <v>1F</v>
      </c>
      <c r="AS77" s="182"/>
      <c r="AT77" s="177" t="str">
        <f>_xlfn.XLOOKUP(C77,全武将名字及头像!$B$3:$B$257,全武将名字及头像!$P$3:$P$257)</f>
        <v>2A</v>
      </c>
      <c r="AU77" s="178"/>
      <c r="AV77" s="177">
        <f>_xlfn.XLOOKUP(C77,全武将名字及头像!$B$3:$B$257,全武将名字及头像!$Q$3:$Q$257)</f>
        <v>14</v>
      </c>
      <c r="DD77" s="121" t="str">
        <f>LOOKUP(C77,全武将名字及头像!$B$3:$B$257,全武将名字及头像!$B$3:$B$257)</f>
        <v>胡车儿</v>
      </c>
      <c r="DE77" s="121">
        <f t="shared" si="99"/>
        <v>1</v>
      </c>
    </row>
    <row r="78" spans="1:109">
      <c r="A78" s="192" t="str">
        <f t="shared" si="79"/>
        <v>4A</v>
      </c>
      <c r="B78" s="75">
        <v>74</v>
      </c>
      <c r="C78" s="75" t="s">
        <v>203</v>
      </c>
      <c r="D78" s="131" t="str">
        <f t="shared" si="80"/>
        <v>20B6</v>
      </c>
      <c r="E78" s="131">
        <f t="shared" si="100"/>
        <v>8374</v>
      </c>
      <c r="F78" s="131" t="str">
        <f t="shared" si="81"/>
        <v>9382</v>
      </c>
      <c r="G78" s="131">
        <f t="shared" si="101"/>
        <v>37762</v>
      </c>
      <c r="H78" s="131" t="str">
        <f t="shared" si="82"/>
        <v>2376</v>
      </c>
      <c r="I78" s="131">
        <f t="shared" si="102"/>
        <v>9078</v>
      </c>
      <c r="J78" s="132">
        <v>5</v>
      </c>
      <c r="K78" s="164" t="str">
        <f t="shared" si="83"/>
        <v>82</v>
      </c>
      <c r="L78" s="132">
        <f t="shared" si="103"/>
        <v>130</v>
      </c>
      <c r="M78" s="164" t="str">
        <f t="shared" si="84"/>
        <v>93</v>
      </c>
      <c r="N78" s="132">
        <f t="shared" si="85"/>
        <v>147.5078125</v>
      </c>
      <c r="O78" s="182"/>
      <c r="P78" s="166" t="str">
        <f>_xlfn.XLOOKUP(C78,全武将名字及头像!$B$3:$B$257,全武将名字及头像!$H$3:$H$257)</f>
        <v>8F</v>
      </c>
      <c r="Q78" s="166">
        <f>_xlfn.XLOOKUP(C78,全武将名字及头像!$B$3:$B$257,全武将名字及头像!$I$3:$I$257)</f>
        <v>50</v>
      </c>
      <c r="R78" s="166">
        <f>_xlfn.XLOOKUP(C78,全武将名字及头像!$B$3:$B$257,全武将名字及头像!$J$3:$J$257)</f>
        <v>52</v>
      </c>
      <c r="S78" s="166" t="str">
        <f>_xlfn.XLOOKUP(C78,全武将名字及头像!$B$3:$B$257,全武将名字及头像!$K$3:$K$257)</f>
        <v>FF</v>
      </c>
      <c r="T78" s="132" t="s">
        <v>93</v>
      </c>
      <c r="U78" s="167" t="str">
        <f>_xlfn.XLOOKUP(C78,武将属性排列!$C$1:$C$255,武将属性排列!$D$1:$D$255)</f>
        <v>在野</v>
      </c>
      <c r="V78" s="168">
        <f>_xlfn.XLOOKUP(C78,武将属性排列!$C$1:$C$255,武将属性排列!$E$1:$E$255)</f>
        <v>53</v>
      </c>
      <c r="W78" s="168">
        <f>_xlfn.XLOOKUP(C78,武将属性排列!$C$1:$C$255,武将属性排列!$F$1:$F$255)</f>
        <v>80</v>
      </c>
      <c r="X78" s="168">
        <f>_xlfn.XLOOKUP(C78,武将属性排列!$C$1:$C$255,武将属性排列!$G$1:$G$255)</f>
        <v>47</v>
      </c>
      <c r="Y78" s="168">
        <f>_xlfn.XLOOKUP(C78,武将属性排列!$C$1:$C$255,武将属性排列!$I$1:$I$255)</f>
        <v>64</v>
      </c>
      <c r="Z78" s="169">
        <f>_xlfn.XLOOKUP(C78,武将属性排列!$C$1:$C$255,武将属性排列!$K$1:$K$255)</f>
        <v>0</v>
      </c>
      <c r="AA78" s="169">
        <v>500</v>
      </c>
      <c r="AB78" s="168">
        <f>_xlfn.XLOOKUP(C78,武将属性排列!$C$1:$C$255,武将属性排列!$O$1:$O$255)</f>
        <v>89</v>
      </c>
      <c r="AC78" s="170">
        <f t="shared" si="104"/>
        <v>265636</v>
      </c>
      <c r="AD78" s="170" t="str">
        <f t="shared" si="86"/>
        <v>40DA4</v>
      </c>
      <c r="AE78" s="182"/>
      <c r="AF78" s="171">
        <f t="shared" si="78"/>
        <v>40</v>
      </c>
      <c r="AG78" s="172" t="str">
        <f t="shared" si="87"/>
        <v>35</v>
      </c>
      <c r="AH78" s="172" t="str">
        <f t="shared" si="88"/>
        <v>50</v>
      </c>
      <c r="AI78" s="172" t="str">
        <f t="shared" si="89"/>
        <v>2F</v>
      </c>
      <c r="AJ78" s="164">
        <f t="shared" si="90"/>
        <v>40</v>
      </c>
      <c r="AK78" s="172" t="str">
        <f t="shared" si="91"/>
        <v>40</v>
      </c>
      <c r="AL78" s="183" t="str">
        <f t="shared" si="92"/>
        <v>平军</v>
      </c>
      <c r="AM78" s="184" t="str">
        <f t="shared" si="93"/>
        <v>0</v>
      </c>
      <c r="AN78" s="172" t="str">
        <f t="shared" si="94"/>
        <v>5</v>
      </c>
      <c r="AO78" s="174">
        <f t="shared" si="95"/>
        <v>0</v>
      </c>
      <c r="AP78" s="174">
        <f t="shared" si="96"/>
        <v>3</v>
      </c>
      <c r="AQ78" s="175">
        <f t="shared" si="97"/>
        <v>1</v>
      </c>
      <c r="AR78" s="176" t="str">
        <f t="shared" si="98"/>
        <v>59</v>
      </c>
      <c r="AS78" s="182"/>
      <c r="AT78" s="177" t="str">
        <f>_xlfn.XLOOKUP(C78,全武将名字及头像!$B$3:$B$257,全武将名字及头像!$P$3:$P$257)</f>
        <v>2A</v>
      </c>
      <c r="AU78" s="178"/>
      <c r="AV78" s="177">
        <f>_xlfn.XLOOKUP(C78,全武将名字及头像!$B$3:$B$257,全武将名字及头像!$Q$3:$Q$257)</f>
        <v>28</v>
      </c>
      <c r="DD78" s="121" t="str">
        <f>LOOKUP(C78,全武将名字及头像!$B$3:$B$257,全武将名字及头像!$B$3:$B$257)</f>
        <v>华歆</v>
      </c>
      <c r="DE78" s="121">
        <f t="shared" si="99"/>
        <v>1</v>
      </c>
    </row>
    <row r="79" spans="1:109">
      <c r="A79" s="192" t="str">
        <f t="shared" si="79"/>
        <v>4B</v>
      </c>
      <c r="B79" s="75">
        <v>75</v>
      </c>
      <c r="C79" s="75" t="s">
        <v>205</v>
      </c>
      <c r="D79" s="131" t="str">
        <f t="shared" si="80"/>
        <v>20B8</v>
      </c>
      <c r="E79" s="131">
        <f t="shared" si="100"/>
        <v>8376</v>
      </c>
      <c r="F79" s="131" t="str">
        <f t="shared" si="81"/>
        <v>9387</v>
      </c>
      <c r="G79" s="131">
        <f t="shared" si="101"/>
        <v>37767</v>
      </c>
      <c r="H79" s="131" t="str">
        <f t="shared" si="82"/>
        <v>237B</v>
      </c>
      <c r="I79" s="131">
        <f t="shared" si="102"/>
        <v>9083</v>
      </c>
      <c r="J79" s="132">
        <v>5</v>
      </c>
      <c r="K79" s="164" t="str">
        <f t="shared" si="83"/>
        <v>87</v>
      </c>
      <c r="L79" s="132">
        <f t="shared" si="103"/>
        <v>135</v>
      </c>
      <c r="M79" s="164" t="str">
        <f t="shared" si="84"/>
        <v>93</v>
      </c>
      <c r="N79" s="132">
        <f t="shared" si="85"/>
        <v>147.52734375</v>
      </c>
      <c r="O79" s="182"/>
      <c r="P79" s="166" t="str">
        <f>_xlfn.XLOOKUP(C79,全武将名字及头像!$B$3:$B$257,全武将名字及头像!$H$3:$H$257)</f>
        <v>8F</v>
      </c>
      <c r="Q79" s="166">
        <f>_xlfn.XLOOKUP(C79,全武将名字及头像!$B$3:$B$257,全武将名字及头像!$I$3:$I$257)</f>
        <v>50</v>
      </c>
      <c r="R79" s="166">
        <f>_xlfn.XLOOKUP(C79,全武将名字及头像!$B$3:$B$257,全武将名字及头像!$J$3:$J$257)</f>
        <v>54</v>
      </c>
      <c r="S79" s="166" t="str">
        <f>_xlfn.XLOOKUP(C79,全武将名字及头像!$B$3:$B$257,全武将名字及头像!$K$3:$K$257)</f>
        <v>FF</v>
      </c>
      <c r="T79" s="132" t="s">
        <v>93</v>
      </c>
      <c r="U79" s="167" t="str">
        <f>_xlfn.XLOOKUP(C79,武将属性排列!$C$1:$C$255,武将属性排列!$D$1:$D$255)</f>
        <v>在野</v>
      </c>
      <c r="V79" s="168">
        <f>_xlfn.XLOOKUP(C79,武将属性排列!$C$1:$C$255,武将属性排列!$E$1:$E$255)</f>
        <v>98</v>
      </c>
      <c r="W79" s="168">
        <f>_xlfn.XLOOKUP(C79,武将属性排列!$C$1:$C$255,武将属性排列!$F$1:$F$255)</f>
        <v>51</v>
      </c>
      <c r="X79" s="168">
        <f>_xlfn.XLOOKUP(C79,武将属性排列!$C$1:$C$255,武将属性排列!$G$1:$G$255)</f>
        <v>94</v>
      </c>
      <c r="Y79" s="168">
        <f>_xlfn.XLOOKUP(C79,武将属性排列!$C$1:$C$255,武将属性排列!$I$1:$I$255)</f>
        <v>98</v>
      </c>
      <c r="Z79" s="169">
        <f>_xlfn.XLOOKUP(C79,武将属性排列!$C$1:$C$255,武将属性排列!$K$1:$K$255)</f>
        <v>2</v>
      </c>
      <c r="AA79" s="169">
        <v>500</v>
      </c>
      <c r="AB79" s="168">
        <f>_xlfn.XLOOKUP(C79,武将属性排列!$C$1:$C$255,武将属性排列!$O$1:$O$255)</f>
        <v>43</v>
      </c>
      <c r="AC79" s="170">
        <f t="shared" si="104"/>
        <v>265644</v>
      </c>
      <c r="AD79" s="170" t="str">
        <f t="shared" si="86"/>
        <v>40DAC</v>
      </c>
      <c r="AE79" s="182"/>
      <c r="AF79" s="171">
        <f t="shared" si="78"/>
        <v>40</v>
      </c>
      <c r="AG79" s="172" t="str">
        <f t="shared" si="87"/>
        <v>62</v>
      </c>
      <c r="AH79" s="172" t="str">
        <f t="shared" si="88"/>
        <v>33</v>
      </c>
      <c r="AI79" s="172" t="str">
        <f t="shared" si="89"/>
        <v>5E</v>
      </c>
      <c r="AJ79" s="164">
        <f t="shared" si="90"/>
        <v>10</v>
      </c>
      <c r="AK79" s="172" t="str">
        <f t="shared" si="91"/>
        <v>62</v>
      </c>
      <c r="AL79" s="183" t="str">
        <f t="shared" si="92"/>
        <v>山军</v>
      </c>
      <c r="AM79" s="184">
        <f t="shared" si="93"/>
        <v>2</v>
      </c>
      <c r="AN79" s="172" t="str">
        <f t="shared" si="94"/>
        <v>5</v>
      </c>
      <c r="AO79" s="174">
        <f t="shared" si="95"/>
        <v>0</v>
      </c>
      <c r="AP79" s="174">
        <f t="shared" si="96"/>
        <v>4</v>
      </c>
      <c r="AQ79" s="175">
        <f t="shared" si="97"/>
        <v>4</v>
      </c>
      <c r="AR79" s="176" t="str">
        <f t="shared" si="98"/>
        <v>2B</v>
      </c>
      <c r="AS79" s="182"/>
      <c r="AT79" s="177" t="str">
        <f>_xlfn.XLOOKUP(C79,全武将名字及头像!$B$3:$B$257,全武将名字及头像!$P$3:$P$257)</f>
        <v>2B</v>
      </c>
      <c r="AU79" s="178"/>
      <c r="AV79" s="177">
        <f>_xlfn.XLOOKUP(C79,全武将名字及头像!$B$3:$B$257,全武将名字及头像!$Q$3:$Q$257)</f>
        <v>0</v>
      </c>
      <c r="DD79" s="121" t="str">
        <f>LOOKUP(C79,全武将名字及头像!$B$3:$B$257,全武将名字及头像!$B$3:$B$257)</f>
        <v>华雄</v>
      </c>
      <c r="DE79" s="121">
        <f t="shared" si="99"/>
        <v>1</v>
      </c>
    </row>
    <row r="80" spans="1:109">
      <c r="A80" s="192" t="str">
        <f t="shared" si="79"/>
        <v>4C</v>
      </c>
      <c r="B80" s="75">
        <v>76</v>
      </c>
      <c r="C80" s="75" t="s">
        <v>207</v>
      </c>
      <c r="D80" s="131" t="str">
        <f t="shared" si="80"/>
        <v>20BA</v>
      </c>
      <c r="E80" s="131">
        <f t="shared" si="100"/>
        <v>8378</v>
      </c>
      <c r="F80" s="131" t="str">
        <f t="shared" si="81"/>
        <v>938C</v>
      </c>
      <c r="G80" s="131">
        <f t="shared" si="101"/>
        <v>37772</v>
      </c>
      <c r="H80" s="131" t="str">
        <f t="shared" si="82"/>
        <v>2380</v>
      </c>
      <c r="I80" s="131">
        <f t="shared" si="102"/>
        <v>9088</v>
      </c>
      <c r="J80" s="132">
        <v>5</v>
      </c>
      <c r="K80" s="164" t="str">
        <f t="shared" si="83"/>
        <v>8C</v>
      </c>
      <c r="L80" s="132">
        <f t="shared" si="103"/>
        <v>140</v>
      </c>
      <c r="M80" s="164" t="str">
        <f t="shared" si="84"/>
        <v>93</v>
      </c>
      <c r="N80" s="132">
        <f t="shared" si="85"/>
        <v>147.546875</v>
      </c>
      <c r="O80" s="182"/>
      <c r="P80" s="166" t="str">
        <f>_xlfn.XLOOKUP(C80,全武将名字及头像!$B$3:$B$257,全武将名字及头像!$H$3:$H$257)</f>
        <v>8E</v>
      </c>
      <c r="Q80" s="166" t="str">
        <f>_xlfn.XLOOKUP(C80,全武将名字及头像!$B$3:$B$257,全武将名字及头像!$I$3:$I$257)</f>
        <v>5C</v>
      </c>
      <c r="R80" s="166" t="str">
        <f>_xlfn.XLOOKUP(C80,全武将名字及头像!$B$3:$B$257,全武将名字及头像!$J$3:$J$257)</f>
        <v>5E</v>
      </c>
      <c r="S80" s="166">
        <f>_xlfn.XLOOKUP(C80,全武将名字及头像!$B$3:$B$257,全武将名字及头像!$K$3:$K$257)</f>
        <v>70</v>
      </c>
      <c r="T80" s="132" t="s">
        <v>93</v>
      </c>
      <c r="U80" s="167" t="str">
        <f>_xlfn.XLOOKUP(C80,武将属性排列!$C$1:$C$255,武将属性排列!$D$1:$D$255)</f>
        <v>在野</v>
      </c>
      <c r="V80" s="168">
        <f>_xlfn.XLOOKUP(C80,武将属性排列!$C$1:$C$255,武将属性排列!$E$1:$E$255)</f>
        <v>97</v>
      </c>
      <c r="W80" s="168">
        <f>_xlfn.XLOOKUP(C80,武将属性排列!$C$1:$C$255,武将属性排列!$F$1:$F$255)</f>
        <v>59</v>
      </c>
      <c r="X80" s="168">
        <f>_xlfn.XLOOKUP(C80,武将属性排列!$C$1:$C$255,武将属性排列!$G$1:$G$255)</f>
        <v>88</v>
      </c>
      <c r="Y80" s="168">
        <f>_xlfn.XLOOKUP(C80,武将属性排列!$C$1:$C$255,武将属性排列!$I$1:$I$255)</f>
        <v>28</v>
      </c>
      <c r="Z80" s="169">
        <f>_xlfn.XLOOKUP(C80,武将属性排列!$C$1:$C$255,武将属性排列!$K$1:$K$255)</f>
        <v>2</v>
      </c>
      <c r="AA80" s="169">
        <v>500</v>
      </c>
      <c r="AB80" s="168">
        <f>_xlfn.XLOOKUP(C80,武将属性排列!$C$1:$C$255,武将属性排列!$O$1:$O$255)</f>
        <v>72</v>
      </c>
      <c r="AC80" s="170">
        <f t="shared" si="104"/>
        <v>265652</v>
      </c>
      <c r="AD80" s="170" t="str">
        <f t="shared" si="86"/>
        <v>40DB4</v>
      </c>
      <c r="AE80" s="182"/>
      <c r="AF80" s="171">
        <f t="shared" si="78"/>
        <v>40</v>
      </c>
      <c r="AG80" s="172" t="str">
        <f t="shared" si="87"/>
        <v>61</v>
      </c>
      <c r="AH80" s="172" t="str">
        <f t="shared" si="88"/>
        <v>3B</v>
      </c>
      <c r="AI80" s="172" t="str">
        <f t="shared" si="89"/>
        <v>58</v>
      </c>
      <c r="AJ80" s="164">
        <f t="shared" si="90"/>
        <v>20</v>
      </c>
      <c r="AK80" s="172" t="str">
        <f t="shared" si="91"/>
        <v>1C</v>
      </c>
      <c r="AL80" s="183" t="str">
        <f t="shared" si="92"/>
        <v>山军</v>
      </c>
      <c r="AM80" s="184">
        <f t="shared" si="93"/>
        <v>2</v>
      </c>
      <c r="AN80" s="172" t="str">
        <f t="shared" si="94"/>
        <v>5</v>
      </c>
      <c r="AO80" s="174">
        <f t="shared" si="95"/>
        <v>0</v>
      </c>
      <c r="AP80" s="174">
        <f t="shared" si="96"/>
        <v>3</v>
      </c>
      <c r="AQ80" s="175">
        <f t="shared" si="97"/>
        <v>3</v>
      </c>
      <c r="AR80" s="176" t="str">
        <f t="shared" si="98"/>
        <v>48</v>
      </c>
      <c r="AS80" s="182"/>
      <c r="AT80" s="177" t="str">
        <f>_xlfn.XLOOKUP(C80,全武将名字及头像!$B$3:$B$257,全武将名字及头像!$P$3:$P$257)</f>
        <v>2B</v>
      </c>
      <c r="AU80" s="178"/>
      <c r="AV80" s="177">
        <f>_xlfn.XLOOKUP(C80,全武将名字及头像!$B$3:$B$257,全武将名字及头像!$Q$3:$Q$257)</f>
        <v>14</v>
      </c>
      <c r="DD80" s="121" t="str">
        <f>LOOKUP(C80,全武将名字及头像!$B$3:$B$257,全武将名字及头像!$B$3:$B$257)</f>
        <v>皇甫嵩</v>
      </c>
      <c r="DE80" s="121">
        <f t="shared" si="99"/>
        <v>1</v>
      </c>
    </row>
    <row r="81" spans="1:109">
      <c r="A81" s="192" t="str">
        <f t="shared" si="79"/>
        <v>4D</v>
      </c>
      <c r="B81" s="75">
        <v>77</v>
      </c>
      <c r="C81" s="75" t="s">
        <v>208</v>
      </c>
      <c r="D81" s="131" t="str">
        <f t="shared" si="80"/>
        <v>20BC</v>
      </c>
      <c r="E81" s="131">
        <f t="shared" si="100"/>
        <v>8380</v>
      </c>
      <c r="F81" s="131" t="str">
        <f t="shared" si="81"/>
        <v>9391</v>
      </c>
      <c r="G81" s="131">
        <f t="shared" si="101"/>
        <v>37777</v>
      </c>
      <c r="H81" s="131" t="str">
        <f t="shared" si="82"/>
        <v>2385</v>
      </c>
      <c r="I81" s="131">
        <f t="shared" si="102"/>
        <v>9093</v>
      </c>
      <c r="J81" s="132">
        <v>5</v>
      </c>
      <c r="K81" s="164" t="str">
        <f t="shared" si="83"/>
        <v>91</v>
      </c>
      <c r="L81" s="132">
        <f t="shared" si="103"/>
        <v>145</v>
      </c>
      <c r="M81" s="164" t="str">
        <f t="shared" si="84"/>
        <v>93</v>
      </c>
      <c r="N81" s="132">
        <f t="shared" si="85"/>
        <v>147.56640625</v>
      </c>
      <c r="O81" s="182"/>
      <c r="P81" s="166" t="str">
        <f>_xlfn.XLOOKUP(C81,全武将名字及头像!$B$3:$B$257,全武将名字及头像!$H$3:$H$257)</f>
        <v>8E</v>
      </c>
      <c r="Q81" s="166">
        <f>_xlfn.XLOOKUP(C81,全武将名字及头像!$B$3:$B$257,全武将名字及头像!$I$3:$I$257)</f>
        <v>72</v>
      </c>
      <c r="R81" s="166">
        <f>_xlfn.XLOOKUP(C81,全武将名字及头像!$B$3:$B$257,全武将名字及头像!$J$3:$J$257)</f>
        <v>74</v>
      </c>
      <c r="S81" s="166" t="str">
        <f>_xlfn.XLOOKUP(C81,全武将名字及头像!$B$3:$B$257,全武将名字及头像!$K$3:$K$257)</f>
        <v>FF</v>
      </c>
      <c r="T81" s="132" t="s">
        <v>93</v>
      </c>
      <c r="U81" s="167" t="str">
        <f>_xlfn.XLOOKUP(C81,武将属性排列!$C$1:$C$255,武将属性排列!$D$1:$D$255)</f>
        <v>在野</v>
      </c>
      <c r="V81" s="168">
        <f>_xlfn.XLOOKUP(C81,武将属性排列!$C$1:$C$255,武将属性排列!$E$1:$E$255)</f>
        <v>91</v>
      </c>
      <c r="W81" s="168">
        <f>_xlfn.XLOOKUP(C81,武将属性排列!$C$1:$C$255,武将属性排列!$F$1:$F$255)</f>
        <v>65</v>
      </c>
      <c r="X81" s="168">
        <f>_xlfn.XLOOKUP(C81,武将属性排列!$C$1:$C$255,武将属性排列!$G$1:$G$255)</f>
        <v>86</v>
      </c>
      <c r="Y81" s="168">
        <f>_xlfn.XLOOKUP(C81,武将属性排列!$C$1:$C$255,武将属性排列!$I$1:$I$255)</f>
        <v>98</v>
      </c>
      <c r="Z81" s="169">
        <f>_xlfn.XLOOKUP(C81,武将属性排列!$C$1:$C$255,武将属性排列!$K$1:$K$255)</f>
        <v>1</v>
      </c>
      <c r="AA81" s="169">
        <v>500</v>
      </c>
      <c r="AB81" s="168">
        <f>_xlfn.XLOOKUP(C81,武将属性排列!$C$1:$C$255,武将属性排列!$O$1:$O$255)</f>
        <v>80</v>
      </c>
      <c r="AC81" s="170">
        <f t="shared" si="104"/>
        <v>265660</v>
      </c>
      <c r="AD81" s="170" t="str">
        <f t="shared" si="86"/>
        <v>40DBC</v>
      </c>
      <c r="AE81" s="182"/>
      <c r="AF81" s="171">
        <f t="shared" si="78"/>
        <v>40</v>
      </c>
      <c r="AG81" s="172" t="str">
        <f t="shared" si="87"/>
        <v>5B</v>
      </c>
      <c r="AH81" s="172" t="str">
        <f t="shared" si="88"/>
        <v>41</v>
      </c>
      <c r="AI81" s="172" t="str">
        <f t="shared" si="89"/>
        <v>56</v>
      </c>
      <c r="AJ81" s="164">
        <f t="shared" si="90"/>
        <v>20</v>
      </c>
      <c r="AK81" s="172" t="str">
        <f t="shared" si="91"/>
        <v>62</v>
      </c>
      <c r="AL81" s="183" t="str">
        <f t="shared" si="92"/>
        <v>水军</v>
      </c>
      <c r="AM81" s="184">
        <f t="shared" si="93"/>
        <v>1</v>
      </c>
      <c r="AN81" s="172" t="str">
        <f t="shared" si="94"/>
        <v>5</v>
      </c>
      <c r="AO81" s="174">
        <f t="shared" si="95"/>
        <v>0</v>
      </c>
      <c r="AP81" s="174">
        <f t="shared" si="96"/>
        <v>3</v>
      </c>
      <c r="AQ81" s="175">
        <f t="shared" si="97"/>
        <v>3</v>
      </c>
      <c r="AR81" s="176" t="str">
        <f t="shared" si="98"/>
        <v>50</v>
      </c>
      <c r="AS81" s="182"/>
      <c r="AT81" s="177" t="str">
        <f>_xlfn.XLOOKUP(C81,全武将名字及头像!$B$3:$B$257,全武将名字及头像!$P$3:$P$257)</f>
        <v>2B</v>
      </c>
      <c r="AU81" s="178"/>
      <c r="AV81" s="177">
        <f>_xlfn.XLOOKUP(C81,全武将名字及头像!$B$3:$B$257,全武将名字及头像!$Q$3:$Q$257)</f>
        <v>28</v>
      </c>
      <c r="DD81" s="121" t="str">
        <f>LOOKUP(C81,全武将名字及头像!$B$3:$B$257,全武将名字及头像!$B$3:$B$257)</f>
        <v>黄盖</v>
      </c>
      <c r="DE81" s="121">
        <f t="shared" si="99"/>
        <v>1</v>
      </c>
    </row>
    <row r="82" spans="1:109">
      <c r="A82" s="192" t="str">
        <f t="shared" si="79"/>
        <v>4E</v>
      </c>
      <c r="B82" s="75">
        <v>78</v>
      </c>
      <c r="C82" s="75" t="s">
        <v>209</v>
      </c>
      <c r="D82" s="131" t="str">
        <f t="shared" si="80"/>
        <v>20BE</v>
      </c>
      <c r="E82" s="131">
        <f t="shared" si="100"/>
        <v>8382</v>
      </c>
      <c r="F82" s="131" t="str">
        <f t="shared" si="81"/>
        <v>9396</v>
      </c>
      <c r="G82" s="131">
        <f t="shared" si="101"/>
        <v>37782</v>
      </c>
      <c r="H82" s="131" t="str">
        <f t="shared" si="82"/>
        <v>238A</v>
      </c>
      <c r="I82" s="131">
        <f t="shared" si="102"/>
        <v>9098</v>
      </c>
      <c r="J82" s="132">
        <v>5</v>
      </c>
      <c r="K82" s="164" t="str">
        <f t="shared" si="83"/>
        <v>96</v>
      </c>
      <c r="L82" s="132">
        <f t="shared" si="103"/>
        <v>150</v>
      </c>
      <c r="M82" s="164" t="str">
        <f t="shared" si="84"/>
        <v>93</v>
      </c>
      <c r="N82" s="132">
        <f t="shared" si="85"/>
        <v>147.5859375</v>
      </c>
      <c r="O82" s="182"/>
      <c r="P82" s="166" t="str">
        <f>_xlfn.XLOOKUP(C82,全武将名字及头像!$B$3:$B$257,全武将名字及头像!$H$3:$H$257)</f>
        <v>8E</v>
      </c>
      <c r="Q82" s="166">
        <f>_xlfn.XLOOKUP(C82,全武将名字及头像!$B$3:$B$257,全武将名字及头像!$I$3:$I$257)</f>
        <v>72</v>
      </c>
      <c r="R82" s="166">
        <f>_xlfn.XLOOKUP(C82,全武将名字及头像!$B$3:$B$257,全武将名字及头像!$J$3:$J$257)</f>
        <v>76</v>
      </c>
      <c r="S82" s="166">
        <f>_xlfn.XLOOKUP(C82,全武将名字及头像!$B$3:$B$257,全武将名字及头像!$K$3:$K$257)</f>
        <v>78</v>
      </c>
      <c r="T82" s="132" t="s">
        <v>93</v>
      </c>
      <c r="U82" s="167" t="str">
        <f>_xlfn.XLOOKUP(C82,武将属性排列!$C$1:$C$255,武将属性排列!$D$1:$D$255)</f>
        <v>在野</v>
      </c>
      <c r="V82" s="168">
        <f>_xlfn.XLOOKUP(C82,武将属性排列!$C$1:$C$255,武将属性排列!$E$1:$E$255)</f>
        <v>47</v>
      </c>
      <c r="W82" s="168">
        <f>_xlfn.XLOOKUP(C82,武将属性排列!$C$1:$C$255,武将属性排列!$F$1:$F$255)</f>
        <v>89</v>
      </c>
      <c r="X82" s="168">
        <f>_xlfn.XLOOKUP(C82,武将属性排列!$C$1:$C$255,武将属性排列!$G$1:$G$255)</f>
        <v>40</v>
      </c>
      <c r="Y82" s="168">
        <f>_xlfn.XLOOKUP(C82,武将属性排列!$C$1:$C$255,武将属性排列!$I$1:$I$255)</f>
        <v>97</v>
      </c>
      <c r="Z82" s="169">
        <f>_xlfn.XLOOKUP(C82,武将属性排列!$C$1:$C$255,武将属性排列!$K$1:$K$255)</f>
        <v>0</v>
      </c>
      <c r="AA82" s="169">
        <v>500</v>
      </c>
      <c r="AB82" s="168">
        <f>_xlfn.XLOOKUP(C82,武将属性排列!$C$1:$C$255,武将属性排列!$O$1:$O$255)</f>
        <v>95</v>
      </c>
      <c r="AC82" s="170">
        <f t="shared" si="104"/>
        <v>265668</v>
      </c>
      <c r="AD82" s="170" t="str">
        <f t="shared" si="86"/>
        <v>40DC4</v>
      </c>
      <c r="AE82" s="182"/>
      <c r="AF82" s="171">
        <f t="shared" si="78"/>
        <v>40</v>
      </c>
      <c r="AG82" s="172" t="str">
        <f t="shared" si="87"/>
        <v>2F</v>
      </c>
      <c r="AH82" s="172" t="str">
        <f t="shared" si="88"/>
        <v>59</v>
      </c>
      <c r="AI82" s="172" t="str">
        <f t="shared" si="89"/>
        <v>28</v>
      </c>
      <c r="AJ82" s="164">
        <f t="shared" si="90"/>
        <v>40</v>
      </c>
      <c r="AK82" s="172" t="str">
        <f t="shared" si="91"/>
        <v>61</v>
      </c>
      <c r="AL82" s="183" t="str">
        <f t="shared" si="92"/>
        <v>平军</v>
      </c>
      <c r="AM82" s="184" t="str">
        <f t="shared" si="93"/>
        <v>0</v>
      </c>
      <c r="AN82" s="172" t="str">
        <f t="shared" si="94"/>
        <v>5</v>
      </c>
      <c r="AO82" s="174">
        <f t="shared" si="95"/>
        <v>0</v>
      </c>
      <c r="AP82" s="174">
        <f t="shared" si="96"/>
        <v>3</v>
      </c>
      <c r="AQ82" s="175">
        <f t="shared" si="97"/>
        <v>1</v>
      </c>
      <c r="AR82" s="176" t="str">
        <f t="shared" si="98"/>
        <v>5F</v>
      </c>
      <c r="AS82" s="182"/>
      <c r="AT82" s="177">
        <f>_xlfn.XLOOKUP(C82,全武将名字及头像!$B$3:$B$257,全武将名字及头像!$P$3:$P$257)</f>
        <v>30</v>
      </c>
      <c r="AU82" s="178"/>
      <c r="AV82" s="177">
        <f>_xlfn.XLOOKUP(C82,全武将名字及头像!$B$3:$B$257,全武将名字及头像!$Q$3:$Q$257)</f>
        <v>0</v>
      </c>
      <c r="DD82" s="121" t="str">
        <f>LOOKUP(C82,全武将名字及头像!$B$3:$B$257,全武将名字及头像!$B$3:$B$257)</f>
        <v>黄月英</v>
      </c>
      <c r="DE82" s="121">
        <f t="shared" si="99"/>
        <v>1</v>
      </c>
    </row>
    <row r="83" spans="1:109">
      <c r="A83" s="192" t="str">
        <f t="shared" si="79"/>
        <v>4F</v>
      </c>
      <c r="B83" s="75">
        <v>79</v>
      </c>
      <c r="C83" s="75" t="s">
        <v>210</v>
      </c>
      <c r="D83" s="131" t="str">
        <f t="shared" si="80"/>
        <v>20C0</v>
      </c>
      <c r="E83" s="131">
        <f t="shared" si="100"/>
        <v>8384</v>
      </c>
      <c r="F83" s="131" t="str">
        <f t="shared" si="81"/>
        <v>939B</v>
      </c>
      <c r="G83" s="131">
        <f t="shared" si="101"/>
        <v>37787</v>
      </c>
      <c r="H83" s="131" t="str">
        <f t="shared" si="82"/>
        <v>238F</v>
      </c>
      <c r="I83" s="131">
        <f t="shared" si="102"/>
        <v>9103</v>
      </c>
      <c r="J83" s="132">
        <v>5</v>
      </c>
      <c r="K83" s="164" t="str">
        <f t="shared" si="83"/>
        <v>9B</v>
      </c>
      <c r="L83" s="132">
        <f t="shared" si="103"/>
        <v>155</v>
      </c>
      <c r="M83" s="164" t="str">
        <f t="shared" si="84"/>
        <v>93</v>
      </c>
      <c r="N83" s="132">
        <f t="shared" si="85"/>
        <v>147.60546875</v>
      </c>
      <c r="O83" s="182"/>
      <c r="P83" s="166" t="str">
        <f>_xlfn.XLOOKUP(C83,全武将名字及头像!$B$3:$B$257,全武将名字及头像!$H$3:$H$257)</f>
        <v>8E</v>
      </c>
      <c r="Q83" s="166">
        <f>_xlfn.XLOOKUP(C83,全武将名字及头像!$B$3:$B$257,全武将名字及头像!$I$3:$I$257)</f>
        <v>72</v>
      </c>
      <c r="R83" s="166" t="str">
        <f>_xlfn.XLOOKUP(C83,全武将名字及头像!$B$3:$B$257,全武将名字及头像!$J$3:$J$257)</f>
        <v>7A</v>
      </c>
      <c r="S83" s="166" t="str">
        <f>_xlfn.XLOOKUP(C83,全武将名字及头像!$B$3:$B$257,全武将名字及头像!$K$3:$K$257)</f>
        <v>FF</v>
      </c>
      <c r="T83" s="132" t="s">
        <v>93</v>
      </c>
      <c r="U83" s="167" t="str">
        <f>_xlfn.XLOOKUP(C83,武将属性排列!$C$1:$C$255,武将属性排列!$D$1:$D$255)</f>
        <v>在野</v>
      </c>
      <c r="V83" s="168">
        <f>_xlfn.XLOOKUP(C83,武将属性排列!$C$1:$C$255,武将属性排列!$E$1:$E$255)</f>
        <v>90</v>
      </c>
      <c r="W83" s="168">
        <f>_xlfn.XLOOKUP(C83,武将属性排列!$C$1:$C$255,武将属性排列!$F$1:$F$255)</f>
        <v>69</v>
      </c>
      <c r="X83" s="168">
        <f>_xlfn.XLOOKUP(C83,武将属性排列!$C$1:$C$255,武将属性排列!$G$1:$G$255)</f>
        <v>96</v>
      </c>
      <c r="Y83" s="168">
        <f>_xlfn.XLOOKUP(C83,武将属性排列!$C$1:$C$255,武将属性排列!$I$1:$I$255)</f>
        <v>75</v>
      </c>
      <c r="Z83" s="169">
        <f>_xlfn.XLOOKUP(C83,武将属性排列!$C$1:$C$255,武将属性排列!$K$1:$K$255)</f>
        <v>2</v>
      </c>
      <c r="AA83" s="169">
        <v>500</v>
      </c>
      <c r="AB83" s="168">
        <f>_xlfn.XLOOKUP(C83,武将属性排列!$C$1:$C$255,武将属性排列!$O$1:$O$255)</f>
        <v>86</v>
      </c>
      <c r="AC83" s="170">
        <f t="shared" si="104"/>
        <v>265676</v>
      </c>
      <c r="AD83" s="170" t="str">
        <f t="shared" si="86"/>
        <v>40DCC</v>
      </c>
      <c r="AE83" s="182"/>
      <c r="AF83" s="171">
        <f t="shared" si="78"/>
        <v>40</v>
      </c>
      <c r="AG83" s="172" t="str">
        <f t="shared" si="87"/>
        <v>5A</v>
      </c>
      <c r="AH83" s="172" t="str">
        <f t="shared" si="88"/>
        <v>45</v>
      </c>
      <c r="AI83" s="172" t="str">
        <f t="shared" si="89"/>
        <v>60</v>
      </c>
      <c r="AJ83" s="164">
        <f t="shared" si="90"/>
        <v>10</v>
      </c>
      <c r="AK83" s="172" t="str">
        <f t="shared" si="91"/>
        <v>4B</v>
      </c>
      <c r="AL83" s="183" t="str">
        <f t="shared" si="92"/>
        <v>山军</v>
      </c>
      <c r="AM83" s="184">
        <f t="shared" si="93"/>
        <v>2</v>
      </c>
      <c r="AN83" s="172" t="str">
        <f t="shared" si="94"/>
        <v>5</v>
      </c>
      <c r="AO83" s="174">
        <f t="shared" si="95"/>
        <v>0</v>
      </c>
      <c r="AP83" s="174">
        <f t="shared" si="96"/>
        <v>4</v>
      </c>
      <c r="AQ83" s="175">
        <f t="shared" si="97"/>
        <v>4</v>
      </c>
      <c r="AR83" s="176" t="str">
        <f t="shared" si="98"/>
        <v>56</v>
      </c>
      <c r="AS83" s="182"/>
      <c r="AT83" s="177">
        <f>_xlfn.XLOOKUP(C83,全武将名字及头像!$B$3:$B$257,全武将名字及头像!$P$3:$P$257)</f>
        <v>30</v>
      </c>
      <c r="AU83" s="178"/>
      <c r="AV83" s="177">
        <f>_xlfn.XLOOKUP(C83,全武将名字及头像!$B$3:$B$257,全武将名字及头像!$Q$3:$Q$257)</f>
        <v>14</v>
      </c>
      <c r="DD83" s="121" t="str">
        <f>LOOKUP(C83,全武将名字及头像!$B$3:$B$257,全武将名字及头像!$B$3:$B$257)</f>
        <v>黄忠</v>
      </c>
      <c r="DE83" s="121">
        <f t="shared" si="99"/>
        <v>1</v>
      </c>
    </row>
    <row r="84" spans="1:109">
      <c r="A84" s="192" t="str">
        <f t="shared" si="79"/>
        <v>50</v>
      </c>
      <c r="B84" s="75">
        <v>80</v>
      </c>
      <c r="C84" s="75" t="s">
        <v>211</v>
      </c>
      <c r="D84" s="131" t="str">
        <f t="shared" si="80"/>
        <v>20C2</v>
      </c>
      <c r="E84" s="131">
        <f t="shared" si="100"/>
        <v>8386</v>
      </c>
      <c r="F84" s="131" t="str">
        <f t="shared" si="81"/>
        <v>93A0</v>
      </c>
      <c r="G84" s="131">
        <f t="shared" si="101"/>
        <v>37792</v>
      </c>
      <c r="H84" s="131" t="str">
        <f t="shared" si="82"/>
        <v>2394</v>
      </c>
      <c r="I84" s="131">
        <f t="shared" si="102"/>
        <v>9108</v>
      </c>
      <c r="J84" s="132">
        <v>5</v>
      </c>
      <c r="K84" s="164" t="str">
        <f t="shared" si="83"/>
        <v>A0</v>
      </c>
      <c r="L84" s="132">
        <f t="shared" si="103"/>
        <v>160</v>
      </c>
      <c r="M84" s="164" t="str">
        <f t="shared" si="84"/>
        <v>93</v>
      </c>
      <c r="N84" s="132">
        <f t="shared" si="85"/>
        <v>147.625</v>
      </c>
      <c r="O84" s="182"/>
      <c r="P84" s="166" t="str">
        <f>_xlfn.XLOOKUP(C84,全武将名字及头像!$B$3:$B$257,全武将名字及头像!$H$3:$H$257)</f>
        <v>8E</v>
      </c>
      <c r="Q84" s="166">
        <f>_xlfn.XLOOKUP(C84,全武将名字及头像!$B$3:$B$257,全武将名字及头像!$I$3:$I$257)</f>
        <v>72</v>
      </c>
      <c r="R84" s="166" t="str">
        <f>_xlfn.XLOOKUP(C84,全武将名字及头像!$B$3:$B$257,全武将名字及头像!$J$3:$J$257)</f>
        <v>7C</v>
      </c>
      <c r="S84" s="166" t="str">
        <f>_xlfn.XLOOKUP(C84,全武将名字及头像!$B$3:$B$257,全武将名字及头像!$K$3:$K$257)</f>
        <v>FF</v>
      </c>
      <c r="T84" s="132" t="s">
        <v>93</v>
      </c>
      <c r="U84" s="167" t="str">
        <f>_xlfn.XLOOKUP(C84,武将属性排列!$C$1:$C$255,武将属性排列!$D$1:$D$255)</f>
        <v>在野</v>
      </c>
      <c r="V84" s="168">
        <f>_xlfn.XLOOKUP(C84,武将属性排列!$C$1:$C$255,武将属性排列!$E$1:$E$255)</f>
        <v>73</v>
      </c>
      <c r="W84" s="168">
        <f>_xlfn.XLOOKUP(C84,武将属性排列!$C$1:$C$255,武将属性排列!$F$1:$F$255)</f>
        <v>65</v>
      </c>
      <c r="X84" s="168">
        <f>_xlfn.XLOOKUP(C84,武将属性排列!$C$1:$C$255,武将属性排列!$G$1:$G$255)</f>
        <v>75</v>
      </c>
      <c r="Y84" s="168">
        <f>_xlfn.XLOOKUP(C84,武将属性排列!$C$1:$C$255,武将属性排列!$I$1:$I$255)</f>
        <v>83</v>
      </c>
      <c r="Z84" s="169">
        <f>_xlfn.XLOOKUP(C84,武将属性排列!$C$1:$C$255,武将属性排列!$K$1:$K$255)</f>
        <v>1</v>
      </c>
      <c r="AA84" s="169">
        <v>500</v>
      </c>
      <c r="AB84" s="168">
        <f>_xlfn.XLOOKUP(C84,武将属性排列!$C$1:$C$255,武将属性排列!$O$1:$O$255)</f>
        <v>56</v>
      </c>
      <c r="AC84" s="170">
        <f t="shared" si="104"/>
        <v>265684</v>
      </c>
      <c r="AD84" s="170" t="str">
        <f t="shared" si="86"/>
        <v>40DD4</v>
      </c>
      <c r="AE84" s="182"/>
      <c r="AF84" s="171">
        <f t="shared" ref="AF84:AF147" si="105">IF(U84="出仕","00",40)</f>
        <v>40</v>
      </c>
      <c r="AG84" s="172" t="str">
        <f t="shared" si="87"/>
        <v>49</v>
      </c>
      <c r="AH84" s="172" t="str">
        <f t="shared" si="88"/>
        <v>41</v>
      </c>
      <c r="AI84" s="172" t="str">
        <f t="shared" si="89"/>
        <v>4B</v>
      </c>
      <c r="AJ84" s="164">
        <f t="shared" si="90"/>
        <v>20</v>
      </c>
      <c r="AK84" s="172" t="str">
        <f t="shared" si="91"/>
        <v>53</v>
      </c>
      <c r="AL84" s="183" t="str">
        <f t="shared" si="92"/>
        <v>水军</v>
      </c>
      <c r="AM84" s="184">
        <f t="shared" si="93"/>
        <v>1</v>
      </c>
      <c r="AN84" s="172" t="str">
        <f t="shared" si="94"/>
        <v>5</v>
      </c>
      <c r="AO84" s="174">
        <f t="shared" si="95"/>
        <v>0</v>
      </c>
      <c r="AP84" s="174">
        <f t="shared" si="96"/>
        <v>4</v>
      </c>
      <c r="AQ84" s="175">
        <f t="shared" si="97"/>
        <v>3</v>
      </c>
      <c r="AR84" s="176" t="str">
        <f t="shared" si="98"/>
        <v>38</v>
      </c>
      <c r="AS84" s="182"/>
      <c r="AT84" s="177">
        <f>_xlfn.XLOOKUP(C84,全武将名字及头像!$B$3:$B$257,全武将名字及头像!$P$3:$P$257)</f>
        <v>30</v>
      </c>
      <c r="AU84" s="178"/>
      <c r="AV84" s="177">
        <f>_xlfn.XLOOKUP(C84,全武将名字及头像!$B$3:$B$257,全武将名字及头像!$Q$3:$Q$257)</f>
        <v>28</v>
      </c>
      <c r="DD84" s="121" t="str">
        <f>LOOKUP(C84,全武将名字及头像!$B$3:$B$257,全武将名字及头像!$B$3:$B$257)</f>
        <v>黄祖</v>
      </c>
      <c r="DE84" s="121">
        <f t="shared" si="99"/>
        <v>1</v>
      </c>
    </row>
    <row r="85" spans="1:109">
      <c r="A85" s="192" t="str">
        <f t="shared" si="79"/>
        <v>51</v>
      </c>
      <c r="B85" s="75">
        <v>81</v>
      </c>
      <c r="C85" s="75" t="s">
        <v>212</v>
      </c>
      <c r="D85" s="131" t="str">
        <f t="shared" si="80"/>
        <v>20C4</v>
      </c>
      <c r="E85" s="131">
        <f t="shared" si="100"/>
        <v>8388</v>
      </c>
      <c r="F85" s="131" t="str">
        <f t="shared" si="81"/>
        <v>93A5</v>
      </c>
      <c r="G85" s="131">
        <f t="shared" si="101"/>
        <v>37797</v>
      </c>
      <c r="H85" s="131" t="str">
        <f t="shared" si="82"/>
        <v>2399</v>
      </c>
      <c r="I85" s="131">
        <f t="shared" si="102"/>
        <v>9113</v>
      </c>
      <c r="J85" s="132">
        <v>5</v>
      </c>
      <c r="K85" s="164" t="str">
        <f t="shared" si="83"/>
        <v>A5</v>
      </c>
      <c r="L85" s="132">
        <f t="shared" si="103"/>
        <v>165</v>
      </c>
      <c r="M85" s="164" t="str">
        <f t="shared" si="84"/>
        <v>93</v>
      </c>
      <c r="N85" s="132">
        <f t="shared" si="85"/>
        <v>147.64453125</v>
      </c>
      <c r="O85" s="182"/>
      <c r="P85" s="166" t="str">
        <f>_xlfn.XLOOKUP(C85,全武将名字及头像!$B$3:$B$257,全武将名字及头像!$H$3:$H$257)</f>
        <v>8F</v>
      </c>
      <c r="Q85" s="166">
        <f>_xlfn.XLOOKUP(C85,全武将名字及头像!$B$3:$B$257,全武将名字及头像!$I$3:$I$257)</f>
        <v>56</v>
      </c>
      <c r="R85" s="166">
        <f>_xlfn.XLOOKUP(C85,全武将名字及头像!$B$3:$B$257,全武将名字及头像!$J$3:$J$257)</f>
        <v>58</v>
      </c>
      <c r="S85" s="166" t="str">
        <f>_xlfn.XLOOKUP(C85,全武将名字及头像!$B$3:$B$257,全武将名字及头像!$K$3:$K$257)</f>
        <v>FF</v>
      </c>
      <c r="T85" s="132" t="s">
        <v>93</v>
      </c>
      <c r="U85" s="167" t="str">
        <f>_xlfn.XLOOKUP(C85,武将属性排列!$C$1:$C$255,武将属性排列!$D$1:$D$255)</f>
        <v>在野</v>
      </c>
      <c r="V85" s="168">
        <f>_xlfn.XLOOKUP(C85,武将属性排列!$C$1:$C$255,武将属性排列!$E$1:$E$255)</f>
        <v>95</v>
      </c>
      <c r="W85" s="168">
        <f>_xlfn.XLOOKUP(C85,武将属性排列!$C$1:$C$255,武将属性排列!$F$1:$F$255)</f>
        <v>51</v>
      </c>
      <c r="X85" s="168">
        <f>_xlfn.XLOOKUP(C85,武将属性排列!$C$1:$C$255,武将属性排列!$G$1:$G$255)</f>
        <v>91</v>
      </c>
      <c r="Y85" s="168">
        <f>_xlfn.XLOOKUP(C85,武将属性排列!$C$1:$C$255,武将属性排列!$I$1:$I$255)</f>
        <v>98</v>
      </c>
      <c r="Z85" s="169">
        <f>_xlfn.XLOOKUP(C85,武将属性排列!$C$1:$C$255,武将属性排列!$K$1:$K$255)</f>
        <v>2</v>
      </c>
      <c r="AA85" s="169">
        <v>500</v>
      </c>
      <c r="AB85" s="168">
        <f>_xlfn.XLOOKUP(C85,武将属性排列!$C$1:$C$255,武将属性排列!$O$1:$O$255)</f>
        <v>37</v>
      </c>
      <c r="AC85" s="170">
        <f t="shared" si="104"/>
        <v>265692</v>
      </c>
      <c r="AD85" s="170" t="str">
        <f t="shared" si="86"/>
        <v>40DDC</v>
      </c>
      <c r="AE85" s="182"/>
      <c r="AF85" s="171">
        <f t="shared" si="105"/>
        <v>40</v>
      </c>
      <c r="AG85" s="172" t="str">
        <f t="shared" si="87"/>
        <v>5F</v>
      </c>
      <c r="AH85" s="172" t="str">
        <f t="shared" si="88"/>
        <v>33</v>
      </c>
      <c r="AI85" s="172" t="str">
        <f t="shared" si="89"/>
        <v>5B</v>
      </c>
      <c r="AJ85" s="164">
        <f t="shared" si="90"/>
        <v>10</v>
      </c>
      <c r="AK85" s="172" t="str">
        <f t="shared" si="91"/>
        <v>62</v>
      </c>
      <c r="AL85" s="183" t="str">
        <f t="shared" si="92"/>
        <v>山军</v>
      </c>
      <c r="AM85" s="184">
        <f t="shared" si="93"/>
        <v>2</v>
      </c>
      <c r="AN85" s="172" t="str">
        <f t="shared" si="94"/>
        <v>5</v>
      </c>
      <c r="AO85" s="174">
        <f t="shared" si="95"/>
        <v>0</v>
      </c>
      <c r="AP85" s="174">
        <f t="shared" si="96"/>
        <v>4</v>
      </c>
      <c r="AQ85" s="175">
        <f t="shared" si="97"/>
        <v>4</v>
      </c>
      <c r="AR85" s="176" t="str">
        <f t="shared" si="98"/>
        <v>25</v>
      </c>
      <c r="AS85" s="182"/>
      <c r="AT85" s="177">
        <f>_xlfn.XLOOKUP(C85,全武将名字及头像!$B$3:$B$257,全武将名字及头像!$P$3:$P$257)</f>
        <v>31</v>
      </c>
      <c r="AU85" s="178"/>
      <c r="AV85" s="177">
        <f>_xlfn.XLOOKUP(C85,全武将名字及头像!$B$3:$B$257,全武将名字及头像!$Q$3:$Q$257)</f>
        <v>0</v>
      </c>
      <c r="DD85" s="121" t="str">
        <f>LOOKUP(C85,全武将名字及头像!$B$3:$B$257,全武将名字及头像!$B$3:$B$257)</f>
        <v>纪灵</v>
      </c>
      <c r="DE85" s="121">
        <f t="shared" si="99"/>
        <v>1</v>
      </c>
    </row>
    <row r="86" spans="1:109">
      <c r="A86" s="192" t="str">
        <f t="shared" si="79"/>
        <v>52</v>
      </c>
      <c r="B86" s="75">
        <v>82</v>
      </c>
      <c r="C86" s="75" t="s">
        <v>213</v>
      </c>
      <c r="D86" s="131" t="str">
        <f t="shared" si="80"/>
        <v>20C6</v>
      </c>
      <c r="E86" s="131">
        <f t="shared" si="100"/>
        <v>8390</v>
      </c>
      <c r="F86" s="131" t="str">
        <f t="shared" si="81"/>
        <v>93AA</v>
      </c>
      <c r="G86" s="131">
        <f t="shared" si="101"/>
        <v>37802</v>
      </c>
      <c r="H86" s="131" t="str">
        <f t="shared" si="82"/>
        <v>239E</v>
      </c>
      <c r="I86" s="131">
        <f t="shared" si="102"/>
        <v>9118</v>
      </c>
      <c r="J86" s="132">
        <v>5</v>
      </c>
      <c r="K86" s="164" t="str">
        <f t="shared" si="83"/>
        <v>AA</v>
      </c>
      <c r="L86" s="132">
        <f t="shared" si="103"/>
        <v>170</v>
      </c>
      <c r="M86" s="164" t="str">
        <f t="shared" si="84"/>
        <v>93</v>
      </c>
      <c r="N86" s="132">
        <f t="shared" si="85"/>
        <v>147.6640625</v>
      </c>
      <c r="O86" s="182"/>
      <c r="P86" s="166" t="str">
        <f>_xlfn.XLOOKUP(C86,全武将名字及头像!$B$3:$B$257,全武将名字及头像!$H$3:$H$257)</f>
        <v>8F</v>
      </c>
      <c r="Q86" s="166" t="str">
        <f>_xlfn.XLOOKUP(C86,全武将名字及头像!$B$3:$B$257,全武将名字及头像!$I$3:$I$257)</f>
        <v>5A</v>
      </c>
      <c r="R86" s="166">
        <f>_xlfn.XLOOKUP(C86,全武将名字及头像!$B$3:$B$257,全武将名字及头像!$J$3:$J$257)</f>
        <v>50</v>
      </c>
      <c r="S86" s="166" t="str">
        <f>_xlfn.XLOOKUP(C86,全武将名字及头像!$B$3:$B$257,全武将名字及头像!$K$3:$K$257)</f>
        <v>FF</v>
      </c>
      <c r="T86" s="132" t="s">
        <v>93</v>
      </c>
      <c r="U86" s="167" t="str">
        <f>_xlfn.XLOOKUP(C86,武将属性排列!$C$1:$C$255,武将属性排列!$D$1:$D$255)</f>
        <v>在野</v>
      </c>
      <c r="V86" s="168">
        <f>_xlfn.XLOOKUP(C86,武将属性排列!$C$1:$C$255,武将属性排列!$E$1:$E$255)</f>
        <v>79</v>
      </c>
      <c r="W86" s="168">
        <f>_xlfn.XLOOKUP(C86,武将属性排列!$C$1:$C$255,武将属性排列!$F$1:$F$255)</f>
        <v>58</v>
      </c>
      <c r="X86" s="168">
        <f>_xlfn.XLOOKUP(C86,武将属性排列!$C$1:$C$255,武将属性排列!$G$1:$G$255)</f>
        <v>65</v>
      </c>
      <c r="Y86" s="168">
        <f>_xlfn.XLOOKUP(C86,武将属性排列!$C$1:$C$255,武将属性排列!$I$1:$I$255)</f>
        <v>75</v>
      </c>
      <c r="Z86" s="169">
        <f>_xlfn.XLOOKUP(C86,武将属性排列!$C$1:$C$255,武将属性排列!$K$1:$K$255)</f>
        <v>0</v>
      </c>
      <c r="AA86" s="169">
        <v>500</v>
      </c>
      <c r="AB86" s="168">
        <f>_xlfn.XLOOKUP(C86,武将属性排列!$C$1:$C$255,武将属性排列!$O$1:$O$255)</f>
        <v>42</v>
      </c>
      <c r="AC86" s="170">
        <f t="shared" si="104"/>
        <v>265700</v>
      </c>
      <c r="AD86" s="170" t="str">
        <f t="shared" si="86"/>
        <v>40DE4</v>
      </c>
      <c r="AE86" s="182"/>
      <c r="AF86" s="171">
        <f t="shared" si="105"/>
        <v>40</v>
      </c>
      <c r="AG86" s="172" t="str">
        <f t="shared" si="87"/>
        <v>4F</v>
      </c>
      <c r="AH86" s="172" t="str">
        <f t="shared" si="88"/>
        <v>3A</v>
      </c>
      <c r="AI86" s="172" t="str">
        <f t="shared" si="89"/>
        <v>41</v>
      </c>
      <c r="AJ86" s="164">
        <f t="shared" si="90"/>
        <v>30</v>
      </c>
      <c r="AK86" s="172" t="str">
        <f t="shared" si="91"/>
        <v>4B</v>
      </c>
      <c r="AL86" s="183" t="str">
        <f t="shared" si="92"/>
        <v>平军</v>
      </c>
      <c r="AM86" s="184" t="str">
        <f t="shared" si="93"/>
        <v>0</v>
      </c>
      <c r="AN86" s="172" t="str">
        <f t="shared" si="94"/>
        <v>5</v>
      </c>
      <c r="AO86" s="174">
        <f t="shared" si="95"/>
        <v>0</v>
      </c>
      <c r="AP86" s="174">
        <f t="shared" si="96"/>
        <v>3</v>
      </c>
      <c r="AQ86" s="175">
        <f t="shared" si="97"/>
        <v>2</v>
      </c>
      <c r="AR86" s="176" t="str">
        <f t="shared" si="98"/>
        <v>2A</v>
      </c>
      <c r="AS86" s="182"/>
      <c r="AT86" s="177">
        <f>_xlfn.XLOOKUP(C86,全武将名字及头像!$B$3:$B$257,全武将名字及头像!$P$3:$P$257)</f>
        <v>31</v>
      </c>
      <c r="AU86" s="178"/>
      <c r="AV86" s="177">
        <f>_xlfn.XLOOKUP(C86,全武将名字及头像!$B$3:$B$257,全武将名字及头像!$Q$3:$Q$257)</f>
        <v>14</v>
      </c>
      <c r="DD86" s="121" t="str">
        <f>LOOKUP(C86,全武将名字及头像!$B$3:$B$257,全武将名字及头像!$B$3:$B$257)</f>
        <v>贾华</v>
      </c>
      <c r="DE86" s="121">
        <f t="shared" si="99"/>
        <v>1</v>
      </c>
    </row>
    <row r="87" spans="1:109">
      <c r="A87" s="192" t="str">
        <f t="shared" si="79"/>
        <v>53</v>
      </c>
      <c r="B87" s="75">
        <v>83</v>
      </c>
      <c r="C87" s="75" t="s">
        <v>214</v>
      </c>
      <c r="D87" s="131" t="str">
        <f t="shared" si="80"/>
        <v>20C8</v>
      </c>
      <c r="E87" s="131">
        <f t="shared" si="100"/>
        <v>8392</v>
      </c>
      <c r="F87" s="131" t="str">
        <f t="shared" si="81"/>
        <v>93AF</v>
      </c>
      <c r="G87" s="131">
        <f t="shared" si="101"/>
        <v>37807</v>
      </c>
      <c r="H87" s="131" t="str">
        <f t="shared" si="82"/>
        <v>23A3</v>
      </c>
      <c r="I87" s="131">
        <f t="shared" si="102"/>
        <v>9123</v>
      </c>
      <c r="J87" s="132">
        <v>5</v>
      </c>
      <c r="K87" s="164" t="str">
        <f t="shared" si="83"/>
        <v>AF</v>
      </c>
      <c r="L87" s="132">
        <f t="shared" si="103"/>
        <v>175</v>
      </c>
      <c r="M87" s="164" t="str">
        <f t="shared" si="84"/>
        <v>93</v>
      </c>
      <c r="N87" s="132">
        <f t="shared" si="85"/>
        <v>147.68359375</v>
      </c>
      <c r="O87" s="182"/>
      <c r="P87" s="166" t="str">
        <f>_xlfn.XLOOKUP(C87,全武将名字及头像!$B$3:$B$257,全武将名字及头像!$H$3:$H$257)</f>
        <v>8F</v>
      </c>
      <c r="Q87" s="166" t="str">
        <f>_xlfn.XLOOKUP(C87,全武将名字及头像!$B$3:$B$257,全武将名字及头像!$I$3:$I$257)</f>
        <v>5A</v>
      </c>
      <c r="R87" s="166" t="str">
        <f>_xlfn.XLOOKUP(C87,全武将名字及头像!$B$3:$B$257,全武将名字及头像!$J$3:$J$257)</f>
        <v>5C</v>
      </c>
      <c r="S87" s="166" t="str">
        <f>_xlfn.XLOOKUP(C87,全武将名字及头像!$B$3:$B$257,全武将名字及头像!$K$3:$K$257)</f>
        <v>FF</v>
      </c>
      <c r="T87" s="132" t="s">
        <v>93</v>
      </c>
      <c r="U87" s="167" t="str">
        <f>_xlfn.XLOOKUP(C87,武将属性排列!$C$1:$C$255,武将属性排列!$D$1:$D$255)</f>
        <v>在野</v>
      </c>
      <c r="V87" s="168">
        <f>_xlfn.XLOOKUP(C87,武将属性排列!$C$1:$C$255,武将属性排列!$E$1:$E$255)</f>
        <v>72</v>
      </c>
      <c r="W87" s="168">
        <f>_xlfn.XLOOKUP(C87,武将属性排列!$C$1:$C$255,武将属性排列!$F$1:$F$255)</f>
        <v>85</v>
      </c>
      <c r="X87" s="168">
        <f>_xlfn.XLOOKUP(C87,武将属性排列!$C$1:$C$255,武将属性排列!$G$1:$G$255)</f>
        <v>65</v>
      </c>
      <c r="Y87" s="168">
        <f>_xlfn.XLOOKUP(C87,武将属性排列!$C$1:$C$255,武将属性排列!$I$1:$I$255)</f>
        <v>75</v>
      </c>
      <c r="Z87" s="169">
        <f>_xlfn.XLOOKUP(C87,武将属性排列!$C$1:$C$255,武将属性排列!$K$1:$K$255)</f>
        <v>0</v>
      </c>
      <c r="AA87" s="169">
        <v>500</v>
      </c>
      <c r="AB87" s="168">
        <f>_xlfn.XLOOKUP(C87,武将属性排列!$C$1:$C$255,武将属性排列!$O$1:$O$255)</f>
        <v>78</v>
      </c>
      <c r="AC87" s="170">
        <f t="shared" si="104"/>
        <v>265708</v>
      </c>
      <c r="AD87" s="170" t="str">
        <f t="shared" si="86"/>
        <v>40DEC</v>
      </c>
      <c r="AE87" s="182"/>
      <c r="AF87" s="171">
        <f t="shared" si="105"/>
        <v>40</v>
      </c>
      <c r="AG87" s="172" t="str">
        <f t="shared" si="87"/>
        <v>48</v>
      </c>
      <c r="AH87" s="172" t="str">
        <f t="shared" si="88"/>
        <v>55</v>
      </c>
      <c r="AI87" s="172" t="str">
        <f t="shared" si="89"/>
        <v>41</v>
      </c>
      <c r="AJ87" s="164">
        <f t="shared" si="90"/>
        <v>30</v>
      </c>
      <c r="AK87" s="172" t="str">
        <f t="shared" si="91"/>
        <v>4B</v>
      </c>
      <c r="AL87" s="183" t="str">
        <f t="shared" si="92"/>
        <v>平军</v>
      </c>
      <c r="AM87" s="184" t="str">
        <f t="shared" si="93"/>
        <v>0</v>
      </c>
      <c r="AN87" s="172" t="str">
        <f t="shared" si="94"/>
        <v>5</v>
      </c>
      <c r="AO87" s="174">
        <f t="shared" si="95"/>
        <v>0</v>
      </c>
      <c r="AP87" s="174">
        <f t="shared" si="96"/>
        <v>3</v>
      </c>
      <c r="AQ87" s="175">
        <f t="shared" si="97"/>
        <v>2</v>
      </c>
      <c r="AR87" s="176" t="str">
        <f t="shared" si="98"/>
        <v>4E</v>
      </c>
      <c r="AS87" s="182"/>
      <c r="AT87" s="177">
        <f>_xlfn.XLOOKUP(C87,全武将名字及头像!$B$3:$B$257,全武将名字及头像!$P$3:$P$257)</f>
        <v>31</v>
      </c>
      <c r="AU87" s="178"/>
      <c r="AV87" s="177">
        <f>_xlfn.XLOOKUP(C87,全武将名字及头像!$B$3:$B$257,全武将名字及头像!$Q$3:$Q$257)</f>
        <v>28</v>
      </c>
      <c r="DD87" s="121" t="str">
        <f>LOOKUP(C87,全武将名字及头像!$B$3:$B$257,全武将名字及头像!$B$3:$B$257)</f>
        <v>贾逵</v>
      </c>
      <c r="DE87" s="121">
        <f t="shared" si="99"/>
        <v>1</v>
      </c>
    </row>
    <row r="88" spans="1:109">
      <c r="A88" s="192" t="str">
        <f t="shared" si="79"/>
        <v>54</v>
      </c>
      <c r="B88" s="75">
        <v>84</v>
      </c>
      <c r="C88" s="75" t="s">
        <v>215</v>
      </c>
      <c r="D88" s="131" t="str">
        <f t="shared" si="80"/>
        <v>20CA</v>
      </c>
      <c r="E88" s="131">
        <f t="shared" si="100"/>
        <v>8394</v>
      </c>
      <c r="F88" s="131" t="str">
        <f t="shared" si="81"/>
        <v>93B4</v>
      </c>
      <c r="G88" s="131">
        <f t="shared" si="101"/>
        <v>37812</v>
      </c>
      <c r="H88" s="131" t="str">
        <f t="shared" si="82"/>
        <v>23A8</v>
      </c>
      <c r="I88" s="131">
        <f t="shared" si="102"/>
        <v>9128</v>
      </c>
      <c r="J88" s="132">
        <v>5</v>
      </c>
      <c r="K88" s="164" t="str">
        <f t="shared" si="83"/>
        <v>B4</v>
      </c>
      <c r="L88" s="132">
        <f t="shared" si="103"/>
        <v>180</v>
      </c>
      <c r="M88" s="164" t="str">
        <f t="shared" si="84"/>
        <v>93</v>
      </c>
      <c r="N88" s="132">
        <f t="shared" si="85"/>
        <v>147.703125</v>
      </c>
      <c r="O88" s="182"/>
      <c r="P88" s="166" t="str">
        <f>_xlfn.XLOOKUP(C88,全武将名字及头像!$B$3:$B$257,全武将名字及头像!$H$3:$H$257)</f>
        <v>8F</v>
      </c>
      <c r="Q88" s="166" t="str">
        <f>_xlfn.XLOOKUP(C88,全武将名字及头像!$B$3:$B$257,全武将名字及头像!$I$3:$I$257)</f>
        <v>5A</v>
      </c>
      <c r="R88" s="166" t="str">
        <f>_xlfn.XLOOKUP(C88,全武将名字及头像!$B$3:$B$257,全武将名字及头像!$J$3:$J$257)</f>
        <v>5E</v>
      </c>
      <c r="S88" s="166" t="str">
        <f>_xlfn.XLOOKUP(C88,全武将名字及头像!$B$3:$B$257,全武将名字及头像!$K$3:$K$257)</f>
        <v>FF</v>
      </c>
      <c r="T88" s="132" t="s">
        <v>93</v>
      </c>
      <c r="U88" s="167" t="str">
        <f>_xlfn.XLOOKUP(C88,武将属性排列!$C$1:$C$255,武将属性排列!$D$1:$D$255)</f>
        <v>在野</v>
      </c>
      <c r="V88" s="168">
        <f>_xlfn.XLOOKUP(C88,武将属性排列!$C$1:$C$255,武将属性排列!$E$1:$E$255)</f>
        <v>70</v>
      </c>
      <c r="W88" s="168">
        <f>_xlfn.XLOOKUP(C88,武将属性排列!$C$1:$C$255,武将属性排列!$F$1:$F$255)</f>
        <v>97</v>
      </c>
      <c r="X88" s="168">
        <f>_xlfn.XLOOKUP(C88,武将属性排列!$C$1:$C$255,武将属性排列!$G$1:$G$255)</f>
        <v>50</v>
      </c>
      <c r="Y88" s="168">
        <f>_xlfn.XLOOKUP(C88,武将属性排列!$C$1:$C$255,武将属性排列!$I$1:$I$255)</f>
        <v>70</v>
      </c>
      <c r="Z88" s="169">
        <f>_xlfn.XLOOKUP(C88,武将属性排列!$C$1:$C$255,武将属性排列!$K$1:$K$255)</f>
        <v>0</v>
      </c>
      <c r="AA88" s="169">
        <v>500</v>
      </c>
      <c r="AB88" s="168">
        <f>_xlfn.XLOOKUP(C88,武将属性排列!$C$1:$C$255,武将属性排列!$O$1:$O$255)</f>
        <v>68</v>
      </c>
      <c r="AC88" s="170">
        <f t="shared" si="104"/>
        <v>265716</v>
      </c>
      <c r="AD88" s="170" t="str">
        <f t="shared" si="86"/>
        <v>40DF4</v>
      </c>
      <c r="AE88" s="182"/>
      <c r="AF88" s="171">
        <f t="shared" si="105"/>
        <v>40</v>
      </c>
      <c r="AG88" s="172" t="str">
        <f t="shared" si="87"/>
        <v>46</v>
      </c>
      <c r="AH88" s="172" t="str">
        <f t="shared" si="88"/>
        <v>61</v>
      </c>
      <c r="AI88" s="172" t="str">
        <f t="shared" si="89"/>
        <v>32</v>
      </c>
      <c r="AJ88" s="164">
        <f t="shared" si="90"/>
        <v>30</v>
      </c>
      <c r="AK88" s="172" t="str">
        <f t="shared" si="91"/>
        <v>46</v>
      </c>
      <c r="AL88" s="183" t="str">
        <f t="shared" si="92"/>
        <v>平军</v>
      </c>
      <c r="AM88" s="184" t="str">
        <f t="shared" si="93"/>
        <v>0</v>
      </c>
      <c r="AN88" s="172" t="str">
        <f t="shared" si="94"/>
        <v>5</v>
      </c>
      <c r="AO88" s="174">
        <f t="shared" si="95"/>
        <v>0</v>
      </c>
      <c r="AP88" s="174">
        <f t="shared" si="96"/>
        <v>4</v>
      </c>
      <c r="AQ88" s="175">
        <f t="shared" si="97"/>
        <v>2</v>
      </c>
      <c r="AR88" s="176" t="str">
        <f t="shared" si="98"/>
        <v>44</v>
      </c>
      <c r="AS88" s="182"/>
      <c r="AT88" s="177">
        <f>_xlfn.XLOOKUP(C88,全武将名字及头像!$B$3:$B$257,全武将名字及头像!$P$3:$P$257)</f>
        <v>32</v>
      </c>
      <c r="AU88" s="178"/>
      <c r="AV88" s="177">
        <f>_xlfn.XLOOKUP(C88,全武将名字及头像!$B$3:$B$257,全武将名字及头像!$Q$3:$Q$257)</f>
        <v>0</v>
      </c>
      <c r="DD88" s="121" t="str">
        <f>LOOKUP(C88,全武将名字及头像!$B$3:$B$257,全武将名字及头像!$B$3:$B$257)</f>
        <v>贾诩</v>
      </c>
      <c r="DE88" s="121">
        <f t="shared" si="99"/>
        <v>1</v>
      </c>
    </row>
    <row r="89" spans="1:109">
      <c r="A89" s="192" t="str">
        <f t="shared" si="79"/>
        <v>55</v>
      </c>
      <c r="B89" s="75">
        <v>85</v>
      </c>
      <c r="C89" s="75" t="s">
        <v>216</v>
      </c>
      <c r="D89" s="131" t="str">
        <f t="shared" si="80"/>
        <v>20CC</v>
      </c>
      <c r="E89" s="131">
        <f t="shared" si="100"/>
        <v>8396</v>
      </c>
      <c r="F89" s="131" t="str">
        <f t="shared" si="81"/>
        <v>93B9</v>
      </c>
      <c r="G89" s="131">
        <f t="shared" si="101"/>
        <v>37817</v>
      </c>
      <c r="H89" s="131" t="str">
        <f t="shared" si="82"/>
        <v>23AD</v>
      </c>
      <c r="I89" s="131">
        <f t="shared" si="102"/>
        <v>9133</v>
      </c>
      <c r="J89" s="132">
        <v>5</v>
      </c>
      <c r="K89" s="164" t="str">
        <f t="shared" si="83"/>
        <v>B9</v>
      </c>
      <c r="L89" s="132">
        <f t="shared" si="103"/>
        <v>185</v>
      </c>
      <c r="M89" s="164" t="str">
        <f t="shared" si="84"/>
        <v>93</v>
      </c>
      <c r="N89" s="132">
        <f t="shared" si="85"/>
        <v>147.72265625</v>
      </c>
      <c r="O89" s="182"/>
      <c r="P89" s="166" t="str">
        <f>_xlfn.XLOOKUP(C89,全武将名字及头像!$B$3:$B$257,全武将名字及头像!$H$3:$H$257)</f>
        <v>8F</v>
      </c>
      <c r="Q89" s="166">
        <f>_xlfn.XLOOKUP(C89,全武将名字及头像!$B$3:$B$257,全武将名字及头像!$I$3:$I$257)</f>
        <v>70</v>
      </c>
      <c r="R89" s="166">
        <f>_xlfn.XLOOKUP(C89,全武将名字及头像!$B$3:$B$257,全武将名字及头像!$J$3:$J$257)</f>
        <v>72</v>
      </c>
      <c r="S89" s="166" t="str">
        <f>_xlfn.XLOOKUP(C89,全武将名字及头像!$B$3:$B$257,全武将名字及头像!$K$3:$K$257)</f>
        <v>FF</v>
      </c>
      <c r="T89" s="132" t="s">
        <v>93</v>
      </c>
      <c r="U89" s="167" t="str">
        <f>_xlfn.XLOOKUP(C89,武将属性排列!$C$1:$C$255,武将属性排列!$D$1:$D$255)</f>
        <v>在野</v>
      </c>
      <c r="V89" s="168">
        <f>_xlfn.XLOOKUP(C89,武将属性排列!$C$1:$C$255,武将属性排列!$E$1:$E$255)</f>
        <v>50</v>
      </c>
      <c r="W89" s="168">
        <f>_xlfn.XLOOKUP(C89,武将属性排列!$C$1:$C$255,武将属性排列!$F$1:$F$255)</f>
        <v>75</v>
      </c>
      <c r="X89" s="168">
        <f>_xlfn.XLOOKUP(C89,武将属性排列!$C$1:$C$255,武将属性排列!$G$1:$G$255)</f>
        <v>42</v>
      </c>
      <c r="Y89" s="168">
        <f>_xlfn.XLOOKUP(C89,武将属性排列!$C$1:$C$255,武将属性排列!$I$1:$I$255)</f>
        <v>96</v>
      </c>
      <c r="Z89" s="169">
        <f>_xlfn.XLOOKUP(C89,武将属性排列!$C$1:$C$255,武将属性排列!$K$1:$K$255)</f>
        <v>0</v>
      </c>
      <c r="AA89" s="169">
        <v>500</v>
      </c>
      <c r="AB89" s="168">
        <f>_xlfn.XLOOKUP(C89,武将属性排列!$C$1:$C$255,武将属性排列!$O$1:$O$255)</f>
        <v>81</v>
      </c>
      <c r="AC89" s="170">
        <f t="shared" si="104"/>
        <v>265724</v>
      </c>
      <c r="AD89" s="170" t="str">
        <f t="shared" si="86"/>
        <v>40DFC</v>
      </c>
      <c r="AE89" s="182"/>
      <c r="AF89" s="171">
        <f t="shared" si="105"/>
        <v>40</v>
      </c>
      <c r="AG89" s="172" t="str">
        <f t="shared" si="87"/>
        <v>32</v>
      </c>
      <c r="AH89" s="172" t="str">
        <f t="shared" si="88"/>
        <v>4B</v>
      </c>
      <c r="AI89" s="172" t="str">
        <f t="shared" si="89"/>
        <v>2A</v>
      </c>
      <c r="AJ89" s="164">
        <f t="shared" si="90"/>
        <v>40</v>
      </c>
      <c r="AK89" s="172" t="str">
        <f t="shared" si="91"/>
        <v>60</v>
      </c>
      <c r="AL89" s="183" t="str">
        <f t="shared" si="92"/>
        <v>平军</v>
      </c>
      <c r="AM89" s="184" t="str">
        <f t="shared" si="93"/>
        <v>0</v>
      </c>
      <c r="AN89" s="172" t="str">
        <f t="shared" si="94"/>
        <v>5</v>
      </c>
      <c r="AO89" s="174">
        <f t="shared" si="95"/>
        <v>0</v>
      </c>
      <c r="AP89" s="174">
        <f t="shared" si="96"/>
        <v>3</v>
      </c>
      <c r="AQ89" s="175">
        <f t="shared" si="97"/>
        <v>1</v>
      </c>
      <c r="AR89" s="176" t="str">
        <f t="shared" si="98"/>
        <v>51</v>
      </c>
      <c r="AS89" s="182"/>
      <c r="AT89" s="177">
        <f>_xlfn.XLOOKUP(C89,全武将名字及头像!$B$3:$B$257,全武将名字及头像!$P$3:$P$257)</f>
        <v>32</v>
      </c>
      <c r="AU89" s="178"/>
      <c r="AV89" s="177">
        <f>_xlfn.XLOOKUP(C89,全武将名字及头像!$B$3:$B$257,全武将名字及头像!$Q$3:$Q$257)</f>
        <v>14</v>
      </c>
      <c r="DD89" s="121" t="str">
        <f>LOOKUP(C89,全武将名字及头像!$B$3:$B$257,全武将名字及头像!$B$3:$B$257)</f>
        <v>简雍</v>
      </c>
      <c r="DE89" s="121">
        <f t="shared" si="99"/>
        <v>1</v>
      </c>
    </row>
    <row r="90" spans="1:109">
      <c r="A90" s="192" t="str">
        <f t="shared" si="79"/>
        <v>56</v>
      </c>
      <c r="B90" s="75">
        <v>86</v>
      </c>
      <c r="C90" s="75" t="s">
        <v>217</v>
      </c>
      <c r="D90" s="131" t="str">
        <f t="shared" si="80"/>
        <v>20CE</v>
      </c>
      <c r="E90" s="131">
        <f t="shared" si="100"/>
        <v>8398</v>
      </c>
      <c r="F90" s="131" t="str">
        <f t="shared" si="81"/>
        <v>93BE</v>
      </c>
      <c r="G90" s="131">
        <f t="shared" si="101"/>
        <v>37822</v>
      </c>
      <c r="H90" s="131" t="str">
        <f t="shared" si="82"/>
        <v>23B2</v>
      </c>
      <c r="I90" s="131">
        <f t="shared" si="102"/>
        <v>9138</v>
      </c>
      <c r="J90" s="132">
        <v>5</v>
      </c>
      <c r="K90" s="164" t="str">
        <f t="shared" si="83"/>
        <v>BE</v>
      </c>
      <c r="L90" s="132">
        <f t="shared" si="103"/>
        <v>190</v>
      </c>
      <c r="M90" s="164" t="str">
        <f t="shared" si="84"/>
        <v>93</v>
      </c>
      <c r="N90" s="132">
        <f t="shared" si="85"/>
        <v>147.7421875</v>
      </c>
      <c r="O90" s="182"/>
      <c r="P90" s="166" t="str">
        <f>_xlfn.XLOOKUP(C90,全武将名字及头像!$B$3:$B$257,全武将名字及头像!$H$3:$H$257)</f>
        <v>8F</v>
      </c>
      <c r="Q90" s="166">
        <f>_xlfn.XLOOKUP(C90,全武将名字及头像!$B$3:$B$257,全武将名字及头像!$I$3:$I$257)</f>
        <v>74</v>
      </c>
      <c r="R90" s="166">
        <f>_xlfn.XLOOKUP(C90,全武将名字及头像!$B$3:$B$257,全武将名字及头像!$J$3:$J$257)</f>
        <v>76</v>
      </c>
      <c r="S90" s="166" t="str">
        <f>_xlfn.XLOOKUP(C90,全武将名字及头像!$B$3:$B$257,全武将名字及头像!$K$3:$K$257)</f>
        <v>FF</v>
      </c>
      <c r="T90" s="132" t="s">
        <v>93</v>
      </c>
      <c r="U90" s="167" t="str">
        <f>_xlfn.XLOOKUP(C90,武将属性排列!$C$1:$C$255,武将属性排列!$D$1:$D$255)</f>
        <v>在野</v>
      </c>
      <c r="V90" s="168">
        <f>_xlfn.XLOOKUP(C90,武将属性排列!$C$1:$C$255,武将属性排列!$E$1:$E$255)</f>
        <v>95</v>
      </c>
      <c r="W90" s="168">
        <f>_xlfn.XLOOKUP(C90,武将属性排列!$C$1:$C$255,武将属性排列!$F$1:$F$255)</f>
        <v>93</v>
      </c>
      <c r="X90" s="168">
        <f>_xlfn.XLOOKUP(C90,武将属性排列!$C$1:$C$255,武将属性排列!$G$1:$G$255)</f>
        <v>87</v>
      </c>
      <c r="Y90" s="168">
        <f>_xlfn.XLOOKUP(C90,武将属性排列!$C$1:$C$255,武将属性排列!$I$1:$I$255)</f>
        <v>80</v>
      </c>
      <c r="Z90" s="169">
        <f>_xlfn.XLOOKUP(C90,武将属性排列!$C$1:$C$255,武将属性排列!$K$1:$K$255)</f>
        <v>2</v>
      </c>
      <c r="AA90" s="169">
        <v>500</v>
      </c>
      <c r="AB90" s="168">
        <f>_xlfn.XLOOKUP(C90,武将属性排列!$C$1:$C$255,武将属性排列!$O$1:$O$255)</f>
        <v>93</v>
      </c>
      <c r="AC90" s="170">
        <f t="shared" si="104"/>
        <v>265732</v>
      </c>
      <c r="AD90" s="170" t="str">
        <f t="shared" si="86"/>
        <v>40E04</v>
      </c>
      <c r="AE90" s="182"/>
      <c r="AF90" s="171">
        <f t="shared" si="105"/>
        <v>40</v>
      </c>
      <c r="AG90" s="172" t="str">
        <f t="shared" si="87"/>
        <v>5F</v>
      </c>
      <c r="AH90" s="172" t="str">
        <f t="shared" si="88"/>
        <v>5D</v>
      </c>
      <c r="AI90" s="172" t="str">
        <f t="shared" si="89"/>
        <v>57</v>
      </c>
      <c r="AJ90" s="164">
        <f t="shared" si="90"/>
        <v>20</v>
      </c>
      <c r="AK90" s="172" t="str">
        <f t="shared" si="91"/>
        <v>50</v>
      </c>
      <c r="AL90" s="183" t="str">
        <f t="shared" si="92"/>
        <v>山军</v>
      </c>
      <c r="AM90" s="184">
        <f t="shared" si="93"/>
        <v>2</v>
      </c>
      <c r="AN90" s="172" t="str">
        <f t="shared" si="94"/>
        <v>5</v>
      </c>
      <c r="AO90" s="174">
        <f t="shared" si="95"/>
        <v>0</v>
      </c>
      <c r="AP90" s="174">
        <f t="shared" si="96"/>
        <v>3</v>
      </c>
      <c r="AQ90" s="175">
        <f t="shared" si="97"/>
        <v>3</v>
      </c>
      <c r="AR90" s="176" t="str">
        <f t="shared" si="98"/>
        <v>5D</v>
      </c>
      <c r="AS90" s="182"/>
      <c r="AT90" s="177">
        <f>_xlfn.XLOOKUP(C90,全武将名字及头像!$B$3:$B$257,全武将名字及头像!$P$3:$P$257)</f>
        <v>32</v>
      </c>
      <c r="AU90" s="178"/>
      <c r="AV90" s="177">
        <f>_xlfn.XLOOKUP(C90,全武将名字及头像!$B$3:$B$257,全武将名字及头像!$Q$3:$Q$257)</f>
        <v>28</v>
      </c>
      <c r="DD90" s="121" t="str">
        <f>LOOKUP(C90,全武将名字及头像!$B$3:$B$257,全武将名字及头像!$B$3:$B$257)</f>
        <v>姜维</v>
      </c>
      <c r="DE90" s="121">
        <f t="shared" si="99"/>
        <v>1</v>
      </c>
    </row>
    <row r="91" spans="1:109">
      <c r="A91" s="192" t="str">
        <f t="shared" si="79"/>
        <v>57</v>
      </c>
      <c r="B91" s="75">
        <v>87</v>
      </c>
      <c r="C91" s="75" t="s">
        <v>218</v>
      </c>
      <c r="D91" s="131" t="str">
        <f t="shared" si="80"/>
        <v>20D0</v>
      </c>
      <c r="E91" s="131">
        <f t="shared" si="100"/>
        <v>8400</v>
      </c>
      <c r="F91" s="131" t="str">
        <f t="shared" si="81"/>
        <v>93C3</v>
      </c>
      <c r="G91" s="131">
        <f t="shared" si="101"/>
        <v>37827</v>
      </c>
      <c r="H91" s="131" t="str">
        <f t="shared" si="82"/>
        <v>23B7</v>
      </c>
      <c r="I91" s="131">
        <f t="shared" si="102"/>
        <v>9143</v>
      </c>
      <c r="J91" s="132">
        <v>5</v>
      </c>
      <c r="K91" s="164" t="str">
        <f t="shared" si="83"/>
        <v>C3</v>
      </c>
      <c r="L91" s="132">
        <f t="shared" si="103"/>
        <v>195</v>
      </c>
      <c r="M91" s="164" t="str">
        <f t="shared" si="84"/>
        <v>93</v>
      </c>
      <c r="N91" s="132">
        <f t="shared" si="85"/>
        <v>147.76171875</v>
      </c>
      <c r="O91" s="182"/>
      <c r="P91" s="166" t="str">
        <f>_xlfn.XLOOKUP(C91,全武将名字及头像!$B$3:$B$257,全武将名字及头像!$H$3:$H$257)</f>
        <v>8F</v>
      </c>
      <c r="Q91" s="166">
        <f>_xlfn.XLOOKUP(C91,全武将名字及头像!$B$3:$B$257,全武将名字及头像!$I$3:$I$257)</f>
        <v>78</v>
      </c>
      <c r="R91" s="166" t="str">
        <f>_xlfn.XLOOKUP(C91,全武将名字及头像!$B$3:$B$257,全武将名字及头像!$J$3:$J$257)</f>
        <v>7A</v>
      </c>
      <c r="S91" s="166" t="str">
        <f>_xlfn.XLOOKUP(C91,全武将名字及头像!$B$3:$B$257,全武将名字及头像!$K$3:$K$257)</f>
        <v>FF</v>
      </c>
      <c r="T91" s="132" t="s">
        <v>93</v>
      </c>
      <c r="U91" s="167" t="str">
        <f>_xlfn.XLOOKUP(C91,武将属性排列!$C$1:$C$255,武将属性排列!$D$1:$D$255)</f>
        <v>在野</v>
      </c>
      <c r="V91" s="168">
        <f>_xlfn.XLOOKUP(C91,武将属性排列!$C$1:$C$255,武将属性排列!$E$1:$E$255)</f>
        <v>94</v>
      </c>
      <c r="W91" s="168">
        <f>_xlfn.XLOOKUP(C91,武将属性排列!$C$1:$C$255,武将属性排列!$F$1:$F$255)</f>
        <v>53</v>
      </c>
      <c r="X91" s="168">
        <f>_xlfn.XLOOKUP(C91,武将属性排列!$C$1:$C$255,武将属性排列!$G$1:$G$255)</f>
        <v>85</v>
      </c>
      <c r="Y91" s="168">
        <f>_xlfn.XLOOKUP(C91,武将属性排列!$C$1:$C$255,武将属性排列!$I$1:$I$255)</f>
        <v>91</v>
      </c>
      <c r="Z91" s="169">
        <f>_xlfn.XLOOKUP(C91,武将属性排列!$C$1:$C$255,武将属性排列!$K$1:$K$255)</f>
        <v>1</v>
      </c>
      <c r="AA91" s="169">
        <v>500</v>
      </c>
      <c r="AB91" s="168">
        <f>_xlfn.XLOOKUP(C91,武将属性排列!$C$1:$C$255,武将属性排列!$O$1:$O$255)</f>
        <v>83</v>
      </c>
      <c r="AC91" s="170">
        <f t="shared" si="104"/>
        <v>265740</v>
      </c>
      <c r="AD91" s="170" t="str">
        <f t="shared" si="86"/>
        <v>40E0C</v>
      </c>
      <c r="AE91" s="182"/>
      <c r="AF91" s="171">
        <f t="shared" si="105"/>
        <v>40</v>
      </c>
      <c r="AG91" s="172" t="str">
        <f t="shared" si="87"/>
        <v>5E</v>
      </c>
      <c r="AH91" s="172" t="str">
        <f t="shared" si="88"/>
        <v>35</v>
      </c>
      <c r="AI91" s="172" t="str">
        <f t="shared" si="89"/>
        <v>55</v>
      </c>
      <c r="AJ91" s="164">
        <f t="shared" si="90"/>
        <v>20</v>
      </c>
      <c r="AK91" s="172" t="str">
        <f t="shared" si="91"/>
        <v>5B</v>
      </c>
      <c r="AL91" s="183" t="str">
        <f t="shared" si="92"/>
        <v>水军</v>
      </c>
      <c r="AM91" s="184">
        <f t="shared" si="93"/>
        <v>1</v>
      </c>
      <c r="AN91" s="172" t="str">
        <f t="shared" si="94"/>
        <v>5</v>
      </c>
      <c r="AO91" s="174">
        <f t="shared" si="95"/>
        <v>0</v>
      </c>
      <c r="AP91" s="174">
        <f t="shared" si="96"/>
        <v>3</v>
      </c>
      <c r="AQ91" s="175">
        <f t="shared" si="97"/>
        <v>3</v>
      </c>
      <c r="AR91" s="176" t="str">
        <f t="shared" si="98"/>
        <v>53</v>
      </c>
      <c r="AS91" s="182"/>
      <c r="AT91" s="177">
        <f>_xlfn.XLOOKUP(C91,全武将名字及头像!$B$3:$B$257,全武将名字及头像!$P$3:$P$257)</f>
        <v>33</v>
      </c>
      <c r="AU91" s="178"/>
      <c r="AV91" s="177">
        <f>_xlfn.XLOOKUP(C91,全武将名字及头像!$B$3:$B$257,全武将名字及头像!$Q$3:$Q$257)</f>
        <v>0</v>
      </c>
      <c r="DD91" s="121" t="str">
        <f>LOOKUP(C91,全武将名字及头像!$B$3:$B$257,全武将名字及头像!$B$3:$B$257)</f>
        <v>蒋钦</v>
      </c>
      <c r="DE91" s="121">
        <f t="shared" si="99"/>
        <v>1</v>
      </c>
    </row>
    <row r="92" spans="1:109">
      <c r="A92" s="192" t="str">
        <f t="shared" si="79"/>
        <v>58</v>
      </c>
      <c r="B92" s="75">
        <v>88</v>
      </c>
      <c r="C92" s="75" t="s">
        <v>219</v>
      </c>
      <c r="D92" s="131" t="str">
        <f t="shared" si="80"/>
        <v>20D2</v>
      </c>
      <c r="E92" s="131">
        <f t="shared" si="100"/>
        <v>8402</v>
      </c>
      <c r="F92" s="131" t="str">
        <f t="shared" si="81"/>
        <v>93C8</v>
      </c>
      <c r="G92" s="131">
        <f t="shared" si="101"/>
        <v>37832</v>
      </c>
      <c r="H92" s="131" t="str">
        <f t="shared" si="82"/>
        <v>23BC</v>
      </c>
      <c r="I92" s="131">
        <f t="shared" si="102"/>
        <v>9148</v>
      </c>
      <c r="J92" s="132">
        <v>5</v>
      </c>
      <c r="K92" s="164" t="str">
        <f t="shared" si="83"/>
        <v>C8</v>
      </c>
      <c r="L92" s="132">
        <f t="shared" si="103"/>
        <v>200</v>
      </c>
      <c r="M92" s="164" t="str">
        <f t="shared" si="84"/>
        <v>93</v>
      </c>
      <c r="N92" s="132">
        <f t="shared" si="85"/>
        <v>147.78125</v>
      </c>
      <c r="O92" s="182"/>
      <c r="P92" s="166" t="str">
        <f>_xlfn.XLOOKUP(C92,全武将名字及头像!$B$3:$B$257,全武将名字及头像!$H$3:$H$257)</f>
        <v>8F</v>
      </c>
      <c r="Q92" s="166">
        <f>_xlfn.XLOOKUP(C92,全武将名字及头像!$B$3:$B$257,全武将名字及头像!$I$3:$I$257)</f>
        <v>78</v>
      </c>
      <c r="R92" s="166" t="str">
        <f>_xlfn.XLOOKUP(C92,全武将名字及头像!$B$3:$B$257,全武将名字及头像!$J$3:$J$257)</f>
        <v>7C</v>
      </c>
      <c r="S92" s="166" t="str">
        <f>_xlfn.XLOOKUP(C92,全武将名字及头像!$B$3:$B$257,全武将名字及头像!$K$3:$K$257)</f>
        <v>FF</v>
      </c>
      <c r="T92" s="132" t="s">
        <v>93</v>
      </c>
      <c r="U92" s="167" t="str">
        <f>_xlfn.XLOOKUP(C92,武将属性排列!$C$1:$C$255,武将属性排列!$D$1:$D$255)</f>
        <v>在野</v>
      </c>
      <c r="V92" s="168">
        <f>_xlfn.XLOOKUP(C92,武将属性排列!$C$1:$C$255,武将属性排列!$E$1:$E$255)</f>
        <v>54</v>
      </c>
      <c r="W92" s="168">
        <f>_xlfn.XLOOKUP(C92,武将属性排列!$C$1:$C$255,武将属性排列!$F$1:$F$255)</f>
        <v>89</v>
      </c>
      <c r="X92" s="168">
        <f>_xlfn.XLOOKUP(C92,武将属性排列!$C$1:$C$255,武将属性排列!$G$1:$G$255)</f>
        <v>51</v>
      </c>
      <c r="Y92" s="168">
        <f>_xlfn.XLOOKUP(C92,武将属性排列!$C$1:$C$255,武将属性排列!$I$1:$I$255)</f>
        <v>71</v>
      </c>
      <c r="Z92" s="169">
        <f>_xlfn.XLOOKUP(C92,武将属性排列!$C$1:$C$255,武将属性排列!$K$1:$K$255)</f>
        <v>0</v>
      </c>
      <c r="AA92" s="169">
        <v>500</v>
      </c>
      <c r="AB92" s="168">
        <f>_xlfn.XLOOKUP(C92,武将属性排列!$C$1:$C$255,武将属性排列!$O$1:$O$255)</f>
        <v>89</v>
      </c>
      <c r="AC92" s="170">
        <f t="shared" si="104"/>
        <v>265748</v>
      </c>
      <c r="AD92" s="170" t="str">
        <f t="shared" si="86"/>
        <v>40E14</v>
      </c>
      <c r="AE92" s="182"/>
      <c r="AF92" s="171">
        <f t="shared" si="105"/>
        <v>40</v>
      </c>
      <c r="AG92" s="172" t="str">
        <f t="shared" si="87"/>
        <v>36</v>
      </c>
      <c r="AH92" s="172" t="str">
        <f t="shared" si="88"/>
        <v>59</v>
      </c>
      <c r="AI92" s="172" t="str">
        <f t="shared" si="89"/>
        <v>33</v>
      </c>
      <c r="AJ92" s="164">
        <f t="shared" si="90"/>
        <v>30</v>
      </c>
      <c r="AK92" s="172" t="str">
        <f t="shared" si="91"/>
        <v>47</v>
      </c>
      <c r="AL92" s="183" t="str">
        <f t="shared" si="92"/>
        <v>平军</v>
      </c>
      <c r="AM92" s="184" t="str">
        <f t="shared" si="93"/>
        <v>0</v>
      </c>
      <c r="AN92" s="172" t="str">
        <f t="shared" si="94"/>
        <v>5</v>
      </c>
      <c r="AO92" s="174">
        <f t="shared" si="95"/>
        <v>0</v>
      </c>
      <c r="AP92" s="174">
        <f t="shared" si="96"/>
        <v>4</v>
      </c>
      <c r="AQ92" s="175">
        <f t="shared" si="97"/>
        <v>2</v>
      </c>
      <c r="AR92" s="176" t="str">
        <f t="shared" si="98"/>
        <v>59</v>
      </c>
      <c r="AS92" s="182"/>
      <c r="AT92" s="177">
        <f>_xlfn.XLOOKUP(C92,全武将名字及头像!$B$3:$B$257,全武将名字及头像!$P$3:$P$257)</f>
        <v>33</v>
      </c>
      <c r="AU92" s="178"/>
      <c r="AV92" s="177">
        <f>_xlfn.XLOOKUP(C92,全武将名字及头像!$B$3:$B$257,全武将名字及头像!$Q$3:$Q$257)</f>
        <v>14</v>
      </c>
      <c r="DD92" s="121" t="str">
        <f>LOOKUP(C92,全武将名字及头像!$B$3:$B$257,全武将名字及头像!$B$3:$B$257)</f>
        <v>蒋琬</v>
      </c>
      <c r="DE92" s="121">
        <f t="shared" si="99"/>
        <v>1</v>
      </c>
    </row>
    <row r="93" spans="1:109">
      <c r="A93" s="192" t="str">
        <f t="shared" si="79"/>
        <v>59</v>
      </c>
      <c r="B93" s="75">
        <v>89</v>
      </c>
      <c r="C93" s="75" t="s">
        <v>220</v>
      </c>
      <c r="D93" s="131" t="str">
        <f t="shared" si="80"/>
        <v>20D4</v>
      </c>
      <c r="E93" s="131">
        <f t="shared" si="100"/>
        <v>8404</v>
      </c>
      <c r="F93" s="131" t="str">
        <f t="shared" si="81"/>
        <v>93CD</v>
      </c>
      <c r="G93" s="131">
        <f t="shared" si="101"/>
        <v>37837</v>
      </c>
      <c r="H93" s="131" t="str">
        <f t="shared" si="82"/>
        <v>23C1</v>
      </c>
      <c r="I93" s="131">
        <f t="shared" si="102"/>
        <v>9153</v>
      </c>
      <c r="J93" s="132">
        <v>5</v>
      </c>
      <c r="K93" s="164" t="str">
        <f t="shared" si="83"/>
        <v>CD</v>
      </c>
      <c r="L93" s="132">
        <f t="shared" si="103"/>
        <v>205</v>
      </c>
      <c r="M93" s="164" t="str">
        <f t="shared" si="84"/>
        <v>93</v>
      </c>
      <c r="N93" s="132">
        <f t="shared" si="85"/>
        <v>147.80078125</v>
      </c>
      <c r="O93" s="182"/>
      <c r="P93" s="166">
        <f>_xlfn.XLOOKUP(C93,全武将名字及头像!$B$3:$B$257,全武将名字及头像!$H$3:$H$257)</f>
        <v>90</v>
      </c>
      <c r="Q93" s="166">
        <f>_xlfn.XLOOKUP(C93,全武将名字及头像!$B$3:$B$257,全武将名字及头像!$I$3:$I$257)</f>
        <v>50</v>
      </c>
      <c r="R93" s="166">
        <f>_xlfn.XLOOKUP(C93,全武将名字及头像!$B$3:$B$257,全武将名字及头像!$J$3:$J$257)</f>
        <v>52</v>
      </c>
      <c r="S93" s="166" t="str">
        <f>_xlfn.XLOOKUP(C93,全武将名字及头像!$B$3:$B$257,全武将名字及头像!$K$3:$K$257)</f>
        <v>FF</v>
      </c>
      <c r="T93" s="132" t="s">
        <v>93</v>
      </c>
      <c r="U93" s="167" t="str">
        <f>_xlfn.XLOOKUP(C93,武将属性排列!$C$1:$C$255,武将属性排列!$D$1:$D$255)</f>
        <v>在野</v>
      </c>
      <c r="V93" s="168">
        <f>_xlfn.XLOOKUP(C93,武将属性排列!$C$1:$C$255,武将属性排列!$E$1:$E$255)</f>
        <v>90</v>
      </c>
      <c r="W93" s="168">
        <f>_xlfn.XLOOKUP(C93,武将属性排列!$C$1:$C$255,武将属性排列!$F$1:$F$255)</f>
        <v>66</v>
      </c>
      <c r="X93" s="168">
        <f>_xlfn.XLOOKUP(C93,武将属性排列!$C$1:$C$255,武将属性排列!$G$1:$G$255)</f>
        <v>83</v>
      </c>
      <c r="Y93" s="168">
        <f>_xlfn.XLOOKUP(C93,武将属性排列!$C$1:$C$255,武将属性排列!$I$1:$I$255)</f>
        <v>85</v>
      </c>
      <c r="Z93" s="169">
        <f>_xlfn.XLOOKUP(C93,武将属性排列!$C$1:$C$255,武将属性排列!$K$1:$K$255)</f>
        <v>2</v>
      </c>
      <c r="AA93" s="169">
        <v>500</v>
      </c>
      <c r="AB93" s="168">
        <f>_xlfn.XLOOKUP(C93,武将属性排列!$C$1:$C$255,武将属性排列!$O$1:$O$255)</f>
        <v>38</v>
      </c>
      <c r="AC93" s="170">
        <f t="shared" si="104"/>
        <v>265756</v>
      </c>
      <c r="AD93" s="170" t="str">
        <f t="shared" si="86"/>
        <v>40E1C</v>
      </c>
      <c r="AE93" s="182"/>
      <c r="AF93" s="171">
        <f t="shared" si="105"/>
        <v>40</v>
      </c>
      <c r="AG93" s="172" t="str">
        <f t="shared" si="87"/>
        <v>5A</v>
      </c>
      <c r="AH93" s="172" t="str">
        <f t="shared" si="88"/>
        <v>42</v>
      </c>
      <c r="AI93" s="172" t="str">
        <f t="shared" si="89"/>
        <v>53</v>
      </c>
      <c r="AJ93" s="164">
        <f t="shared" si="90"/>
        <v>20</v>
      </c>
      <c r="AK93" s="172" t="str">
        <f t="shared" si="91"/>
        <v>55</v>
      </c>
      <c r="AL93" s="183" t="str">
        <f t="shared" si="92"/>
        <v>山军</v>
      </c>
      <c r="AM93" s="184">
        <f t="shared" si="93"/>
        <v>2</v>
      </c>
      <c r="AN93" s="172" t="str">
        <f t="shared" si="94"/>
        <v>5</v>
      </c>
      <c r="AO93" s="174">
        <f t="shared" si="95"/>
        <v>0</v>
      </c>
      <c r="AP93" s="174">
        <f t="shared" si="96"/>
        <v>3</v>
      </c>
      <c r="AQ93" s="175">
        <f t="shared" si="97"/>
        <v>3</v>
      </c>
      <c r="AR93" s="176" t="str">
        <f t="shared" si="98"/>
        <v>26</v>
      </c>
      <c r="AS93" s="182"/>
      <c r="AT93" s="177">
        <f>_xlfn.XLOOKUP(C93,全武将名字及头像!$B$3:$B$257,全武将名字及头像!$P$3:$P$257)</f>
        <v>33</v>
      </c>
      <c r="AU93" s="178"/>
      <c r="AV93" s="177">
        <f>_xlfn.XLOOKUP(C93,全武将名字及头像!$B$3:$B$257,全武将名字及头像!$Q$3:$Q$257)</f>
        <v>28</v>
      </c>
      <c r="DD93" s="121" t="str">
        <f>LOOKUP(C93,全武将名字及头像!$B$3:$B$257,全武将名字及头像!$B$3:$B$257)</f>
        <v>鞠义</v>
      </c>
      <c r="DE93" s="121">
        <f t="shared" si="99"/>
        <v>1</v>
      </c>
    </row>
    <row r="94" spans="1:109">
      <c r="A94" s="192" t="str">
        <f t="shared" si="79"/>
        <v>5A</v>
      </c>
      <c r="B94" s="75">
        <v>90</v>
      </c>
      <c r="C94" s="75" t="s">
        <v>221</v>
      </c>
      <c r="D94" s="131" t="str">
        <f t="shared" si="80"/>
        <v>20D6</v>
      </c>
      <c r="E94" s="131">
        <f t="shared" si="100"/>
        <v>8406</v>
      </c>
      <c r="F94" s="131" t="str">
        <f t="shared" si="81"/>
        <v>93D2</v>
      </c>
      <c r="G94" s="131">
        <f t="shared" si="101"/>
        <v>37842</v>
      </c>
      <c r="H94" s="131" t="str">
        <f t="shared" si="82"/>
        <v>23C6</v>
      </c>
      <c r="I94" s="131">
        <f t="shared" si="102"/>
        <v>9158</v>
      </c>
      <c r="J94" s="132">
        <v>5</v>
      </c>
      <c r="K94" s="164" t="str">
        <f t="shared" si="83"/>
        <v>D2</v>
      </c>
      <c r="L94" s="132">
        <f t="shared" si="103"/>
        <v>210</v>
      </c>
      <c r="M94" s="164" t="str">
        <f t="shared" si="84"/>
        <v>93</v>
      </c>
      <c r="N94" s="132">
        <f t="shared" si="85"/>
        <v>147.8203125</v>
      </c>
      <c r="O94" s="182"/>
      <c r="P94" s="166">
        <f>_xlfn.XLOOKUP(C94,全武将名字及头像!$B$3:$B$257,全武将名字及头像!$H$3:$H$257)</f>
        <v>90</v>
      </c>
      <c r="Q94" s="166">
        <f>_xlfn.XLOOKUP(C94,全武将名字及头像!$B$3:$B$257,全武将名字及头像!$I$3:$I$257)</f>
        <v>54</v>
      </c>
      <c r="R94" s="166">
        <f>_xlfn.XLOOKUP(C94,全武将名字及头像!$B$3:$B$257,全武将名字及头像!$J$3:$J$257)</f>
        <v>56</v>
      </c>
      <c r="S94" s="166" t="str">
        <f>_xlfn.XLOOKUP(C94,全武将名字及头像!$B$3:$B$257,全武将名字及头像!$K$3:$K$257)</f>
        <v>FF</v>
      </c>
      <c r="T94" s="132" t="s">
        <v>93</v>
      </c>
      <c r="U94" s="167" t="str">
        <f>_xlfn.XLOOKUP(C94,武将属性排列!$C$1:$C$255,武将属性排列!$D$1:$D$255)</f>
        <v>在野</v>
      </c>
      <c r="V94" s="168">
        <f>_xlfn.XLOOKUP(C94,武将属性排列!$C$1:$C$255,武将属性排列!$E$1:$E$255)</f>
        <v>46</v>
      </c>
      <c r="W94" s="168">
        <f>_xlfn.XLOOKUP(C94,武将属性排列!$C$1:$C$255,武将属性排列!$F$1:$F$255)</f>
        <v>94</v>
      </c>
      <c r="X94" s="168">
        <f>_xlfn.XLOOKUP(C94,武将属性排列!$C$1:$C$255,武将属性排列!$G$1:$G$255)</f>
        <v>52</v>
      </c>
      <c r="Y94" s="168">
        <f>_xlfn.XLOOKUP(C94,武将属性排列!$C$1:$C$255,武将属性排列!$I$1:$I$255)</f>
        <v>98</v>
      </c>
      <c r="Z94" s="169">
        <f>_xlfn.XLOOKUP(C94,武将属性排列!$C$1:$C$255,武将属性排列!$K$1:$K$255)</f>
        <v>0</v>
      </c>
      <c r="AA94" s="169">
        <v>500</v>
      </c>
      <c r="AB94" s="168">
        <f>_xlfn.XLOOKUP(C94,武将属性排列!$C$1:$C$255,武将属性排列!$O$1:$O$255)</f>
        <v>79</v>
      </c>
      <c r="AC94" s="170">
        <f t="shared" si="104"/>
        <v>265764</v>
      </c>
      <c r="AD94" s="170" t="str">
        <f t="shared" si="86"/>
        <v>40E24</v>
      </c>
      <c r="AE94" s="182"/>
      <c r="AF94" s="171">
        <f t="shared" si="105"/>
        <v>40</v>
      </c>
      <c r="AG94" s="172" t="str">
        <f t="shared" si="87"/>
        <v>2E</v>
      </c>
      <c r="AH94" s="172" t="str">
        <f t="shared" si="88"/>
        <v>5E</v>
      </c>
      <c r="AI94" s="172" t="str">
        <f t="shared" si="89"/>
        <v>34</v>
      </c>
      <c r="AJ94" s="164">
        <f t="shared" si="90"/>
        <v>30</v>
      </c>
      <c r="AK94" s="172" t="str">
        <f t="shared" si="91"/>
        <v>62</v>
      </c>
      <c r="AL94" s="183" t="str">
        <f t="shared" si="92"/>
        <v>平军</v>
      </c>
      <c r="AM94" s="184" t="str">
        <f t="shared" si="93"/>
        <v>0</v>
      </c>
      <c r="AN94" s="172" t="str">
        <f t="shared" si="94"/>
        <v>5</v>
      </c>
      <c r="AO94" s="174">
        <f t="shared" si="95"/>
        <v>0</v>
      </c>
      <c r="AP94" s="174">
        <f t="shared" si="96"/>
        <v>4</v>
      </c>
      <c r="AQ94" s="175">
        <f t="shared" si="97"/>
        <v>2</v>
      </c>
      <c r="AR94" s="176" t="str">
        <f t="shared" si="98"/>
        <v>4F</v>
      </c>
      <c r="AS94" s="182"/>
      <c r="AT94" s="177">
        <f>_xlfn.XLOOKUP(C94,全武将名字及头像!$B$3:$B$257,全武将名字及头像!$P$3:$P$257)</f>
        <v>38</v>
      </c>
      <c r="AU94" s="178"/>
      <c r="AV94" s="177">
        <f>_xlfn.XLOOKUP(C94,全武将名字及头像!$B$3:$B$257,全武将名字及头像!$Q$3:$Q$257)</f>
        <v>0</v>
      </c>
      <c r="DD94" s="121" t="str">
        <f>LOOKUP(C94,全武将名字及头像!$B$3:$B$257,全武将名字及头像!$B$3:$B$257)</f>
        <v>沮授</v>
      </c>
      <c r="DE94" s="121">
        <f t="shared" si="99"/>
        <v>1</v>
      </c>
    </row>
    <row r="95" spans="1:109">
      <c r="A95" s="192" t="str">
        <f t="shared" si="79"/>
        <v>5B</v>
      </c>
      <c r="B95" s="75">
        <v>91</v>
      </c>
      <c r="C95" s="75" t="s">
        <v>222</v>
      </c>
      <c r="D95" s="131" t="str">
        <f t="shared" si="80"/>
        <v>20D8</v>
      </c>
      <c r="E95" s="131">
        <f t="shared" si="100"/>
        <v>8408</v>
      </c>
      <c r="F95" s="131" t="str">
        <f t="shared" si="81"/>
        <v>93D7</v>
      </c>
      <c r="G95" s="131">
        <f t="shared" si="101"/>
        <v>37847</v>
      </c>
      <c r="H95" s="131" t="str">
        <f t="shared" si="82"/>
        <v>23CB</v>
      </c>
      <c r="I95" s="131">
        <f t="shared" si="102"/>
        <v>9163</v>
      </c>
      <c r="J95" s="132">
        <v>5</v>
      </c>
      <c r="K95" s="164" t="str">
        <f t="shared" si="83"/>
        <v>D7</v>
      </c>
      <c r="L95" s="132">
        <f t="shared" si="103"/>
        <v>215</v>
      </c>
      <c r="M95" s="164" t="str">
        <f t="shared" si="84"/>
        <v>93</v>
      </c>
      <c r="N95" s="132">
        <f t="shared" si="85"/>
        <v>147.83984375</v>
      </c>
      <c r="O95" s="182"/>
      <c r="P95" s="166">
        <f>_xlfn.XLOOKUP(C95,全武将名字及头像!$B$3:$B$257,全武将名字及头像!$H$3:$H$257)</f>
        <v>90</v>
      </c>
      <c r="Q95" s="166">
        <f>_xlfn.XLOOKUP(C95,全武将名字及头像!$B$3:$B$257,全武将名字及头像!$I$3:$I$257)</f>
        <v>58</v>
      </c>
      <c r="R95" s="166" t="str">
        <f>_xlfn.XLOOKUP(C95,全武将名字及头像!$B$3:$B$257,全武将名字及头像!$J$3:$J$257)</f>
        <v>5A</v>
      </c>
      <c r="S95" s="166" t="str">
        <f>_xlfn.XLOOKUP(C95,全武将名字及头像!$B$3:$B$257,全武将名字及头像!$K$3:$K$257)</f>
        <v>FF</v>
      </c>
      <c r="T95" s="132" t="s">
        <v>93</v>
      </c>
      <c r="U95" s="167" t="str">
        <f>_xlfn.XLOOKUP(C95,武将属性排列!$C$1:$C$255,武将属性排列!$D$1:$D$255)</f>
        <v>在野</v>
      </c>
      <c r="V95" s="168">
        <f>_xlfn.XLOOKUP(C95,武将属性排列!$C$1:$C$255,武将属性排列!$E$1:$E$255)</f>
        <v>52</v>
      </c>
      <c r="W95" s="168">
        <f>_xlfn.XLOOKUP(C95,武将属性排列!$C$1:$C$255,武将属性排列!$F$1:$F$255)</f>
        <v>86</v>
      </c>
      <c r="X95" s="168">
        <f>_xlfn.XLOOKUP(C95,武将属性排列!$C$1:$C$255,武将属性排列!$G$1:$G$255)</f>
        <v>57</v>
      </c>
      <c r="Y95" s="168">
        <f>_xlfn.XLOOKUP(C95,武将属性排列!$C$1:$C$255,武将属性排列!$I$1:$I$255)</f>
        <v>87</v>
      </c>
      <c r="Z95" s="169">
        <f>_xlfn.XLOOKUP(C95,武将属性排列!$C$1:$C$255,武将属性排列!$K$1:$K$255)</f>
        <v>0</v>
      </c>
      <c r="AA95" s="169">
        <v>500</v>
      </c>
      <c r="AB95" s="168">
        <f>_xlfn.XLOOKUP(C95,武将属性排列!$C$1:$C$255,武将属性排列!$O$1:$O$255)</f>
        <v>93</v>
      </c>
      <c r="AC95" s="170">
        <f t="shared" si="104"/>
        <v>265772</v>
      </c>
      <c r="AD95" s="170" t="str">
        <f t="shared" si="86"/>
        <v>40E2C</v>
      </c>
      <c r="AE95" s="182"/>
      <c r="AF95" s="171">
        <f t="shared" si="105"/>
        <v>40</v>
      </c>
      <c r="AG95" s="172" t="str">
        <f t="shared" si="87"/>
        <v>34</v>
      </c>
      <c r="AH95" s="172" t="str">
        <f t="shared" si="88"/>
        <v>56</v>
      </c>
      <c r="AI95" s="172" t="str">
        <f t="shared" si="89"/>
        <v>39</v>
      </c>
      <c r="AJ95" s="164">
        <f t="shared" si="90"/>
        <v>30</v>
      </c>
      <c r="AK95" s="172" t="str">
        <f t="shared" si="91"/>
        <v>57</v>
      </c>
      <c r="AL95" s="183" t="str">
        <f t="shared" si="92"/>
        <v>平军</v>
      </c>
      <c r="AM95" s="184" t="str">
        <f t="shared" si="93"/>
        <v>0</v>
      </c>
      <c r="AN95" s="172" t="str">
        <f t="shared" si="94"/>
        <v>5</v>
      </c>
      <c r="AO95" s="174">
        <f t="shared" si="95"/>
        <v>0</v>
      </c>
      <c r="AP95" s="174">
        <f t="shared" si="96"/>
        <v>4</v>
      </c>
      <c r="AQ95" s="175">
        <f t="shared" si="97"/>
        <v>2</v>
      </c>
      <c r="AR95" s="176" t="str">
        <f t="shared" si="98"/>
        <v>5D</v>
      </c>
      <c r="AS95" s="182"/>
      <c r="AT95" s="177">
        <f>_xlfn.XLOOKUP(C95,全武将名字及头像!$B$3:$B$257,全武将名字及头像!$P$3:$P$257)</f>
        <v>38</v>
      </c>
      <c r="AU95" s="178"/>
      <c r="AV95" s="177">
        <f>_xlfn.XLOOKUP(C95,全武将名字及头像!$B$3:$B$257,全武将名字及头像!$Q$3:$Q$257)</f>
        <v>14</v>
      </c>
      <c r="DD95" s="121" t="str">
        <f>LOOKUP(C95,全武将名字及头像!$B$3:$B$257,全武将名字及头像!$B$3:$B$257)</f>
        <v>阚泽</v>
      </c>
      <c r="DE95" s="121">
        <f t="shared" si="99"/>
        <v>1</v>
      </c>
    </row>
    <row r="96" spans="1:109">
      <c r="A96" s="192" t="str">
        <f t="shared" si="79"/>
        <v>5C</v>
      </c>
      <c r="B96" s="75">
        <v>92</v>
      </c>
      <c r="C96" s="75" t="s">
        <v>224</v>
      </c>
      <c r="D96" s="131" t="str">
        <f t="shared" si="80"/>
        <v>20DA</v>
      </c>
      <c r="E96" s="131">
        <f t="shared" si="100"/>
        <v>8410</v>
      </c>
      <c r="F96" s="131" t="str">
        <f t="shared" si="81"/>
        <v>93DC</v>
      </c>
      <c r="G96" s="131">
        <f t="shared" si="101"/>
        <v>37852</v>
      </c>
      <c r="H96" s="131" t="str">
        <f t="shared" si="82"/>
        <v>23D0</v>
      </c>
      <c r="I96" s="131">
        <f t="shared" si="102"/>
        <v>9168</v>
      </c>
      <c r="J96" s="132">
        <v>5</v>
      </c>
      <c r="K96" s="164" t="str">
        <f t="shared" si="83"/>
        <v>DC</v>
      </c>
      <c r="L96" s="132">
        <f t="shared" si="103"/>
        <v>220</v>
      </c>
      <c r="M96" s="164" t="str">
        <f t="shared" si="84"/>
        <v>93</v>
      </c>
      <c r="N96" s="132">
        <f t="shared" si="85"/>
        <v>147.859375</v>
      </c>
      <c r="O96" s="182"/>
      <c r="P96" s="166">
        <f>_xlfn.XLOOKUP(C96,全武将名字及头像!$B$3:$B$257,全武将名字及头像!$H$3:$H$257)</f>
        <v>90</v>
      </c>
      <c r="Q96" s="166" t="str">
        <f>_xlfn.XLOOKUP(C96,全武将名字及头像!$B$3:$B$257,全武将名字及头像!$I$3:$I$257)</f>
        <v>5C</v>
      </c>
      <c r="R96" s="166">
        <f>_xlfn.XLOOKUP(C96,全武将名字及头像!$B$3:$B$257,全武将名字及头像!$J$3:$J$257)</f>
        <v>70</v>
      </c>
      <c r="S96" s="166" t="str">
        <f>_xlfn.XLOOKUP(C96,全武将名字及头像!$B$3:$B$257,全武将名字及头像!$K$3:$K$257)</f>
        <v>FF</v>
      </c>
      <c r="T96" s="132" t="s">
        <v>93</v>
      </c>
      <c r="U96" s="167" t="str">
        <f>_xlfn.XLOOKUP(C96,武将属性排列!$C$1:$C$255,武将属性排列!$D$1:$D$255)</f>
        <v>在野</v>
      </c>
      <c r="V96" s="168">
        <f>_xlfn.XLOOKUP(C96,武将属性排列!$C$1:$C$255,武将属性排列!$E$1:$E$255)</f>
        <v>77</v>
      </c>
      <c r="W96" s="168">
        <f>_xlfn.XLOOKUP(C96,武将属性排列!$C$1:$C$255,武将属性排列!$F$1:$F$255)</f>
        <v>81</v>
      </c>
      <c r="X96" s="168">
        <f>_xlfn.XLOOKUP(C96,武将属性排列!$C$1:$C$255,武将属性排列!$G$1:$G$255)</f>
        <v>43</v>
      </c>
      <c r="Y96" s="168">
        <f>_xlfn.XLOOKUP(C96,武将属性排列!$C$1:$C$255,武将属性排列!$I$1:$I$255)</f>
        <v>21</v>
      </c>
      <c r="Z96" s="169">
        <f>_xlfn.XLOOKUP(C96,武将属性排列!$C$1:$C$255,武将属性排列!$K$1:$K$255)</f>
        <v>0</v>
      </c>
      <c r="AA96" s="169">
        <v>500</v>
      </c>
      <c r="AB96" s="168">
        <f>_xlfn.XLOOKUP(C96,武将属性排列!$C$1:$C$255,武将属性排列!$O$1:$O$255)</f>
        <v>79</v>
      </c>
      <c r="AC96" s="170">
        <f t="shared" si="104"/>
        <v>265780</v>
      </c>
      <c r="AD96" s="170" t="str">
        <f t="shared" si="86"/>
        <v>40E34</v>
      </c>
      <c r="AE96" s="182"/>
      <c r="AF96" s="171">
        <f t="shared" si="105"/>
        <v>40</v>
      </c>
      <c r="AG96" s="172" t="str">
        <f t="shared" si="87"/>
        <v>4D</v>
      </c>
      <c r="AH96" s="172" t="str">
        <f t="shared" si="88"/>
        <v>51</v>
      </c>
      <c r="AI96" s="172" t="str">
        <f t="shared" si="89"/>
        <v>2B</v>
      </c>
      <c r="AJ96" s="164">
        <f t="shared" si="90"/>
        <v>40</v>
      </c>
      <c r="AK96" s="172" t="str">
        <f t="shared" si="91"/>
        <v>15</v>
      </c>
      <c r="AL96" s="183" t="str">
        <f t="shared" si="92"/>
        <v>平军</v>
      </c>
      <c r="AM96" s="184" t="str">
        <f t="shared" si="93"/>
        <v>0</v>
      </c>
      <c r="AN96" s="172" t="str">
        <f t="shared" si="94"/>
        <v>5</v>
      </c>
      <c r="AO96" s="174">
        <f t="shared" si="95"/>
        <v>0</v>
      </c>
      <c r="AP96" s="174">
        <f t="shared" si="96"/>
        <v>3</v>
      </c>
      <c r="AQ96" s="175">
        <f t="shared" si="97"/>
        <v>1</v>
      </c>
      <c r="AR96" s="176" t="str">
        <f t="shared" si="98"/>
        <v>4F</v>
      </c>
      <c r="AS96" s="182"/>
      <c r="AT96" s="177">
        <f>_xlfn.XLOOKUP(C96,全武将名字及头像!$B$3:$B$257,全武将名字及头像!$P$3:$P$257)</f>
        <v>38</v>
      </c>
      <c r="AU96" s="178"/>
      <c r="AV96" s="177">
        <f>_xlfn.XLOOKUP(C96,全武将名字及头像!$B$3:$B$257,全武将名字及头像!$Q$3:$Q$257)</f>
        <v>28</v>
      </c>
      <c r="DD96" s="121" t="str">
        <f>LOOKUP(C96,全武将名字及头像!$B$3:$B$257,全武将名字及头像!$B$3:$B$257)</f>
        <v>孔伷</v>
      </c>
      <c r="DE96" s="121">
        <f t="shared" si="99"/>
        <v>1</v>
      </c>
    </row>
    <row r="97" spans="1:109">
      <c r="A97" s="192" t="str">
        <f t="shared" si="79"/>
        <v>5D</v>
      </c>
      <c r="B97" s="75">
        <v>93</v>
      </c>
      <c r="C97" s="75" t="s">
        <v>225</v>
      </c>
      <c r="D97" s="131" t="str">
        <f t="shared" si="80"/>
        <v>20DC</v>
      </c>
      <c r="E97" s="131">
        <f t="shared" si="100"/>
        <v>8412</v>
      </c>
      <c r="F97" s="131" t="str">
        <f t="shared" si="81"/>
        <v>93E1</v>
      </c>
      <c r="G97" s="131">
        <f t="shared" si="101"/>
        <v>37857</v>
      </c>
      <c r="H97" s="131" t="str">
        <f t="shared" si="82"/>
        <v>23D5</v>
      </c>
      <c r="I97" s="131">
        <f t="shared" si="102"/>
        <v>9173</v>
      </c>
      <c r="J97" s="132">
        <v>5</v>
      </c>
      <c r="K97" s="164" t="str">
        <f t="shared" si="83"/>
        <v>E1</v>
      </c>
      <c r="L97" s="132">
        <f t="shared" si="103"/>
        <v>225</v>
      </c>
      <c r="M97" s="164" t="str">
        <f t="shared" si="84"/>
        <v>93</v>
      </c>
      <c r="N97" s="132">
        <f t="shared" si="85"/>
        <v>147.87890625</v>
      </c>
      <c r="O97" s="182"/>
      <c r="P97" s="166">
        <f>_xlfn.XLOOKUP(C97,全武将名字及头像!$B$3:$B$257,全武将名字及头像!$H$3:$H$257)</f>
        <v>90</v>
      </c>
      <c r="Q97" s="166">
        <f>_xlfn.XLOOKUP(C97,全武将名字及头像!$B$3:$B$257,全武将名字及头像!$I$3:$I$257)</f>
        <v>72</v>
      </c>
      <c r="R97" s="166">
        <f>_xlfn.XLOOKUP(C97,全武将名字及头像!$B$3:$B$257,全武将名字及头像!$J$3:$J$257)</f>
        <v>74</v>
      </c>
      <c r="S97" s="166" t="str">
        <f>_xlfn.XLOOKUP(C97,全武将名字及头像!$B$3:$B$257,全武将名字及头像!$K$3:$K$257)</f>
        <v>FF</v>
      </c>
      <c r="T97" s="132" t="s">
        <v>93</v>
      </c>
      <c r="U97" s="167" t="str">
        <f>_xlfn.XLOOKUP(C97,武将属性排列!$C$1:$C$255,武将属性排列!$D$1:$D$255)</f>
        <v>在野</v>
      </c>
      <c r="V97" s="168">
        <f>_xlfn.XLOOKUP(C97,武将属性排列!$C$1:$C$255,武将属性排列!$E$1:$E$255)</f>
        <v>54</v>
      </c>
      <c r="W97" s="168">
        <f>_xlfn.XLOOKUP(C97,武将属性排列!$C$1:$C$255,武将属性排列!$F$1:$F$255)</f>
        <v>88</v>
      </c>
      <c r="X97" s="168">
        <f>_xlfn.XLOOKUP(C97,武将属性排列!$C$1:$C$255,武将属性排列!$G$1:$G$255)</f>
        <v>42</v>
      </c>
      <c r="Y97" s="168">
        <f>_xlfn.XLOOKUP(C97,武将属性排列!$C$1:$C$255,武将属性排列!$I$1:$I$255)</f>
        <v>70</v>
      </c>
      <c r="Z97" s="169">
        <f>_xlfn.XLOOKUP(C97,武将属性排列!$C$1:$C$255,武将属性排列!$K$1:$K$255)</f>
        <v>0</v>
      </c>
      <c r="AA97" s="169">
        <v>500</v>
      </c>
      <c r="AB97" s="168">
        <f>_xlfn.XLOOKUP(C97,武将属性排列!$C$1:$C$255,武将属性排列!$O$1:$O$255)</f>
        <v>84</v>
      </c>
      <c r="AC97" s="170">
        <f t="shared" si="104"/>
        <v>265788</v>
      </c>
      <c r="AD97" s="170" t="str">
        <f t="shared" si="86"/>
        <v>40E3C</v>
      </c>
      <c r="AE97" s="182"/>
      <c r="AF97" s="171">
        <f t="shared" si="105"/>
        <v>40</v>
      </c>
      <c r="AG97" s="172" t="str">
        <f t="shared" si="87"/>
        <v>36</v>
      </c>
      <c r="AH97" s="172" t="str">
        <f t="shared" si="88"/>
        <v>58</v>
      </c>
      <c r="AI97" s="172" t="str">
        <f t="shared" si="89"/>
        <v>2A</v>
      </c>
      <c r="AJ97" s="164">
        <f t="shared" si="90"/>
        <v>40</v>
      </c>
      <c r="AK97" s="172" t="str">
        <f t="shared" si="91"/>
        <v>46</v>
      </c>
      <c r="AL97" s="183" t="str">
        <f t="shared" si="92"/>
        <v>平军</v>
      </c>
      <c r="AM97" s="184" t="str">
        <f t="shared" si="93"/>
        <v>0</v>
      </c>
      <c r="AN97" s="172" t="str">
        <f t="shared" si="94"/>
        <v>5</v>
      </c>
      <c r="AO97" s="174">
        <f t="shared" si="95"/>
        <v>0</v>
      </c>
      <c r="AP97" s="174">
        <f t="shared" si="96"/>
        <v>3</v>
      </c>
      <c r="AQ97" s="175">
        <f t="shared" si="97"/>
        <v>1</v>
      </c>
      <c r="AR97" s="176" t="str">
        <f t="shared" si="98"/>
        <v>54</v>
      </c>
      <c r="AS97" s="182"/>
      <c r="AT97" s="177">
        <f>_xlfn.XLOOKUP(C97,全武将名字及头像!$B$3:$B$257,全武将名字及头像!$P$3:$P$257)</f>
        <v>39</v>
      </c>
      <c r="AU97" s="178"/>
      <c r="AV97" s="177">
        <f>_xlfn.XLOOKUP(C97,全武将名字及头像!$B$3:$B$257,全武将名字及头像!$Q$3:$Q$257)</f>
        <v>0</v>
      </c>
      <c r="DD97" s="121" t="str">
        <f>LOOKUP(C97,全武将名字及头像!$B$3:$B$257,全武将名字及头像!$B$3:$B$257)</f>
        <v>蒯良</v>
      </c>
      <c r="DE97" s="121">
        <f t="shared" si="99"/>
        <v>1</v>
      </c>
    </row>
    <row r="98" spans="1:109">
      <c r="A98" s="192" t="str">
        <f t="shared" si="79"/>
        <v>5E</v>
      </c>
      <c r="B98" s="75">
        <v>94</v>
      </c>
      <c r="C98" s="75" t="s">
        <v>226</v>
      </c>
      <c r="D98" s="131" t="str">
        <f t="shared" si="80"/>
        <v>20DE</v>
      </c>
      <c r="E98" s="131">
        <f t="shared" si="100"/>
        <v>8414</v>
      </c>
      <c r="F98" s="131" t="str">
        <f t="shared" si="81"/>
        <v>93E6</v>
      </c>
      <c r="G98" s="131">
        <f t="shared" si="101"/>
        <v>37862</v>
      </c>
      <c r="H98" s="131" t="str">
        <f t="shared" si="82"/>
        <v>23DA</v>
      </c>
      <c r="I98" s="131">
        <f t="shared" si="102"/>
        <v>9178</v>
      </c>
      <c r="J98" s="132">
        <v>5</v>
      </c>
      <c r="K98" s="164" t="str">
        <f t="shared" si="83"/>
        <v>E6</v>
      </c>
      <c r="L98" s="132">
        <f t="shared" si="103"/>
        <v>230</v>
      </c>
      <c r="M98" s="164" t="str">
        <f t="shared" si="84"/>
        <v>93</v>
      </c>
      <c r="N98" s="132">
        <f t="shared" si="85"/>
        <v>147.8984375</v>
      </c>
      <c r="O98" s="182"/>
      <c r="P98" s="166">
        <f>_xlfn.XLOOKUP(C98,全武将名字及头像!$B$3:$B$257,全武将名字及头像!$H$3:$H$257)</f>
        <v>90</v>
      </c>
      <c r="Q98" s="166">
        <f>_xlfn.XLOOKUP(C98,全武将名字及头像!$B$3:$B$257,全武将名字及头像!$I$3:$I$257)</f>
        <v>72</v>
      </c>
      <c r="R98" s="166">
        <f>_xlfn.XLOOKUP(C98,全武将名字及头像!$B$3:$B$257,全武将名字及头像!$J$3:$J$257)</f>
        <v>76</v>
      </c>
      <c r="S98" s="166" t="str">
        <f>_xlfn.XLOOKUP(C98,全武将名字及头像!$B$3:$B$257,全武将名字及头像!$K$3:$K$257)</f>
        <v>FF</v>
      </c>
      <c r="T98" s="132" t="s">
        <v>93</v>
      </c>
      <c r="U98" s="167" t="str">
        <f>_xlfn.XLOOKUP(C98,武将属性排列!$C$1:$C$255,武将属性排列!$D$1:$D$255)</f>
        <v>在野</v>
      </c>
      <c r="V98" s="168">
        <f>_xlfn.XLOOKUP(C98,武将属性排列!$C$1:$C$255,武将属性排列!$E$1:$E$255)</f>
        <v>59</v>
      </c>
      <c r="W98" s="168">
        <f>_xlfn.XLOOKUP(C98,武将属性排列!$C$1:$C$255,武将属性排列!$F$1:$F$255)</f>
        <v>88</v>
      </c>
      <c r="X98" s="168">
        <f>_xlfn.XLOOKUP(C98,武将属性排列!$C$1:$C$255,武将属性排列!$G$1:$G$255)</f>
        <v>41</v>
      </c>
      <c r="Y98" s="168">
        <f>_xlfn.XLOOKUP(C98,武将属性排列!$C$1:$C$255,武将属性排列!$I$1:$I$255)</f>
        <v>64</v>
      </c>
      <c r="Z98" s="169">
        <f>_xlfn.XLOOKUP(C98,武将属性排列!$C$1:$C$255,武将属性排列!$K$1:$K$255)</f>
        <v>0</v>
      </c>
      <c r="AA98" s="169">
        <v>500</v>
      </c>
      <c r="AB98" s="168">
        <f>_xlfn.XLOOKUP(C98,武将属性排列!$C$1:$C$255,武将属性排列!$O$1:$O$255)</f>
        <v>81</v>
      </c>
      <c r="AC98" s="170">
        <f t="shared" si="104"/>
        <v>265796</v>
      </c>
      <c r="AD98" s="170" t="str">
        <f t="shared" si="86"/>
        <v>40E44</v>
      </c>
      <c r="AE98" s="182"/>
      <c r="AF98" s="171">
        <f t="shared" si="105"/>
        <v>40</v>
      </c>
      <c r="AG98" s="172" t="str">
        <f t="shared" si="87"/>
        <v>3B</v>
      </c>
      <c r="AH98" s="172" t="str">
        <f t="shared" si="88"/>
        <v>58</v>
      </c>
      <c r="AI98" s="172" t="str">
        <f t="shared" si="89"/>
        <v>29</v>
      </c>
      <c r="AJ98" s="164">
        <f t="shared" si="90"/>
        <v>40</v>
      </c>
      <c r="AK98" s="172" t="str">
        <f t="shared" si="91"/>
        <v>40</v>
      </c>
      <c r="AL98" s="183" t="str">
        <f t="shared" si="92"/>
        <v>平军</v>
      </c>
      <c r="AM98" s="184" t="str">
        <f t="shared" si="93"/>
        <v>0</v>
      </c>
      <c r="AN98" s="172" t="str">
        <f t="shared" si="94"/>
        <v>5</v>
      </c>
      <c r="AO98" s="174">
        <f t="shared" si="95"/>
        <v>0</v>
      </c>
      <c r="AP98" s="174">
        <f t="shared" si="96"/>
        <v>3</v>
      </c>
      <c r="AQ98" s="175">
        <f t="shared" si="97"/>
        <v>1</v>
      </c>
      <c r="AR98" s="176" t="str">
        <f t="shared" si="98"/>
        <v>51</v>
      </c>
      <c r="AS98" s="182"/>
      <c r="AT98" s="177">
        <f>_xlfn.XLOOKUP(C98,全武将名字及头像!$B$3:$B$257,全武将名字及头像!$P$3:$P$257)</f>
        <v>39</v>
      </c>
      <c r="AU98" s="178"/>
      <c r="AV98" s="177">
        <f>_xlfn.XLOOKUP(C98,全武将名字及头像!$B$3:$B$257,全武将名字及头像!$Q$3:$Q$257)</f>
        <v>14</v>
      </c>
      <c r="DD98" s="121" t="str">
        <f>LOOKUP(C98,全武将名字及头像!$B$3:$B$257,全武将名字及头像!$B$3:$B$257)</f>
        <v>蒯越</v>
      </c>
      <c r="DE98" s="121">
        <f t="shared" si="99"/>
        <v>1</v>
      </c>
    </row>
    <row r="99" spans="1:109">
      <c r="A99" s="192" t="str">
        <f t="shared" si="79"/>
        <v>5F</v>
      </c>
      <c r="B99" s="75">
        <v>95</v>
      </c>
      <c r="C99" s="75" t="s">
        <v>227</v>
      </c>
      <c r="D99" s="131" t="str">
        <f t="shared" si="80"/>
        <v>20E0</v>
      </c>
      <c r="E99" s="131">
        <f t="shared" si="100"/>
        <v>8416</v>
      </c>
      <c r="F99" s="131" t="str">
        <f t="shared" si="81"/>
        <v>93EB</v>
      </c>
      <c r="G99" s="131">
        <f t="shared" si="101"/>
        <v>37867</v>
      </c>
      <c r="H99" s="131" t="str">
        <f t="shared" si="82"/>
        <v>23DF</v>
      </c>
      <c r="I99" s="131">
        <f t="shared" si="102"/>
        <v>9183</v>
      </c>
      <c r="J99" s="132">
        <v>5</v>
      </c>
      <c r="K99" s="164" t="str">
        <f t="shared" si="83"/>
        <v>EB</v>
      </c>
      <c r="L99" s="132">
        <f t="shared" si="103"/>
        <v>235</v>
      </c>
      <c r="M99" s="164" t="str">
        <f t="shared" si="84"/>
        <v>93</v>
      </c>
      <c r="N99" s="132">
        <f t="shared" si="85"/>
        <v>147.91796875</v>
      </c>
      <c r="O99" s="182"/>
      <c r="P99" s="166">
        <f>_xlfn.XLOOKUP(C99,全武将名字及头像!$B$3:$B$257,全武将名字及头像!$H$3:$H$257)</f>
        <v>91</v>
      </c>
      <c r="Q99" s="166">
        <f>_xlfn.XLOOKUP(C99,全武将名字及头像!$B$3:$B$257,全武将名字及头像!$I$3:$I$257)</f>
        <v>50</v>
      </c>
      <c r="R99" s="166">
        <f>_xlfn.XLOOKUP(C99,全武将名字及头像!$B$3:$B$257,全武将名字及头像!$J$3:$J$257)</f>
        <v>52</v>
      </c>
      <c r="S99" s="166" t="str">
        <f>_xlfn.XLOOKUP(C99,全武将名字及头像!$B$3:$B$257,全武将名字及头像!$K$3:$K$257)</f>
        <v>FF</v>
      </c>
      <c r="T99" s="132" t="s">
        <v>93</v>
      </c>
      <c r="U99" s="167" t="str">
        <f>_xlfn.XLOOKUP(C99,武将属性排列!$C$1:$C$255,武将属性排列!$D$1:$D$255)</f>
        <v>在野</v>
      </c>
      <c r="V99" s="168">
        <f>_xlfn.XLOOKUP(C99,武将属性排列!$C$1:$C$255,武将属性排列!$E$1:$E$255)</f>
        <v>92</v>
      </c>
      <c r="W99" s="168">
        <f>_xlfn.XLOOKUP(C99,武将属性排列!$C$1:$C$255,武将属性排列!$F$1:$F$255)</f>
        <v>51</v>
      </c>
      <c r="X99" s="168">
        <f>_xlfn.XLOOKUP(C99,武将属性排列!$C$1:$C$255,武将属性排列!$G$1:$G$255)</f>
        <v>79</v>
      </c>
      <c r="Y99" s="168">
        <f>_xlfn.XLOOKUP(C99,武将属性排列!$C$1:$C$255,武将属性排列!$I$1:$I$255)</f>
        <v>97</v>
      </c>
      <c r="Z99" s="169">
        <f>_xlfn.XLOOKUP(C99,武将属性排列!$C$1:$C$255,武将属性排列!$K$1:$K$255)</f>
        <v>0</v>
      </c>
      <c r="AA99" s="169">
        <v>500</v>
      </c>
      <c r="AB99" s="168">
        <f>_xlfn.XLOOKUP(C99,武将属性排列!$C$1:$C$255,武将属性排列!$O$1:$O$255)</f>
        <v>60</v>
      </c>
      <c r="AC99" s="170">
        <f t="shared" si="104"/>
        <v>265804</v>
      </c>
      <c r="AD99" s="170" t="str">
        <f t="shared" si="86"/>
        <v>40E4C</v>
      </c>
      <c r="AE99" s="182"/>
      <c r="AF99" s="171">
        <f t="shared" si="105"/>
        <v>40</v>
      </c>
      <c r="AG99" s="172" t="str">
        <f t="shared" si="87"/>
        <v>5C</v>
      </c>
      <c r="AH99" s="172" t="str">
        <f t="shared" si="88"/>
        <v>33</v>
      </c>
      <c r="AI99" s="172" t="str">
        <f t="shared" si="89"/>
        <v>4F</v>
      </c>
      <c r="AJ99" s="164">
        <f t="shared" si="90"/>
        <v>20</v>
      </c>
      <c r="AK99" s="172" t="str">
        <f t="shared" si="91"/>
        <v>61</v>
      </c>
      <c r="AL99" s="183" t="str">
        <f t="shared" si="92"/>
        <v>平军</v>
      </c>
      <c r="AM99" s="184" t="str">
        <f t="shared" si="93"/>
        <v>0</v>
      </c>
      <c r="AN99" s="172" t="str">
        <f t="shared" si="94"/>
        <v>5</v>
      </c>
      <c r="AO99" s="174">
        <f t="shared" si="95"/>
        <v>0</v>
      </c>
      <c r="AP99" s="174">
        <f t="shared" si="96"/>
        <v>4</v>
      </c>
      <c r="AQ99" s="175">
        <f t="shared" si="97"/>
        <v>3</v>
      </c>
      <c r="AR99" s="176" t="str">
        <f t="shared" si="98"/>
        <v>3C</v>
      </c>
      <c r="AS99" s="182"/>
      <c r="AT99" s="177">
        <f>_xlfn.XLOOKUP(C99,全武将名字及头像!$B$3:$B$257,全武将名字及头像!$P$3:$P$257)</f>
        <v>39</v>
      </c>
      <c r="AU99" s="178"/>
      <c r="AV99" s="177">
        <f>_xlfn.XLOOKUP(C99,全武将名字及头像!$B$3:$B$257,全武将名字及头像!$Q$3:$Q$257)</f>
        <v>28</v>
      </c>
      <c r="DD99" s="121" t="str">
        <f>LOOKUP(C99,全武将名字及头像!$B$3:$B$257,全武将名字及头像!$B$3:$B$257)</f>
        <v>乐进</v>
      </c>
      <c r="DE99" s="121">
        <f t="shared" si="99"/>
        <v>1</v>
      </c>
    </row>
    <row r="100" spans="1:109">
      <c r="A100" s="192" t="str">
        <f t="shared" si="79"/>
        <v>60</v>
      </c>
      <c r="B100" s="75">
        <v>96</v>
      </c>
      <c r="C100" s="75" t="s">
        <v>228</v>
      </c>
      <c r="D100" s="131" t="str">
        <f t="shared" si="80"/>
        <v>20E2</v>
      </c>
      <c r="E100" s="131">
        <f t="shared" si="100"/>
        <v>8418</v>
      </c>
      <c r="F100" s="131" t="str">
        <f t="shared" si="81"/>
        <v>93F0</v>
      </c>
      <c r="G100" s="131">
        <f t="shared" si="101"/>
        <v>37872</v>
      </c>
      <c r="H100" s="131" t="str">
        <f t="shared" si="82"/>
        <v>23E4</v>
      </c>
      <c r="I100" s="131">
        <f t="shared" si="102"/>
        <v>9188</v>
      </c>
      <c r="J100" s="132">
        <v>5</v>
      </c>
      <c r="K100" s="164" t="str">
        <f t="shared" si="83"/>
        <v>F0</v>
      </c>
      <c r="L100" s="132">
        <f t="shared" si="103"/>
        <v>240</v>
      </c>
      <c r="M100" s="164" t="str">
        <f t="shared" si="84"/>
        <v>93</v>
      </c>
      <c r="N100" s="132">
        <f t="shared" si="85"/>
        <v>147.9375</v>
      </c>
      <c r="O100" s="182"/>
      <c r="P100" s="166">
        <f>_xlfn.XLOOKUP(C100,全武将名字及头像!$B$3:$B$257,全武将名字及头像!$H$3:$H$257)</f>
        <v>90</v>
      </c>
      <c r="Q100" s="166">
        <f>_xlfn.XLOOKUP(C100,全武将名字及头像!$B$3:$B$257,全武将名字及头像!$I$3:$I$257)</f>
        <v>78</v>
      </c>
      <c r="R100" s="166" t="str">
        <f>_xlfn.XLOOKUP(C100,全武将名字及头像!$B$3:$B$257,全武将名字及头像!$J$3:$J$257)</f>
        <v>7A</v>
      </c>
      <c r="S100" s="166" t="str">
        <f>_xlfn.XLOOKUP(C100,全武将名字及头像!$B$3:$B$257,全武将名字及头像!$K$3:$K$257)</f>
        <v>FF</v>
      </c>
      <c r="T100" s="132" t="s">
        <v>93</v>
      </c>
      <c r="U100" s="167" t="str">
        <f>_xlfn.XLOOKUP(C100,武将属性排列!$C$1:$C$255,武将属性排列!$D$1:$D$255)</f>
        <v>在野</v>
      </c>
      <c r="V100" s="168">
        <f>_xlfn.XLOOKUP(C100,武将属性排列!$C$1:$C$255,武将属性排列!$E$1:$E$255)</f>
        <v>90</v>
      </c>
      <c r="W100" s="168">
        <f>_xlfn.XLOOKUP(C100,武将属性排列!$C$1:$C$255,武将属性排列!$F$1:$F$255)</f>
        <v>45</v>
      </c>
      <c r="X100" s="168">
        <f>_xlfn.XLOOKUP(C100,武将属性排列!$C$1:$C$255,武将属性排列!$G$1:$G$255)</f>
        <v>79</v>
      </c>
      <c r="Y100" s="168">
        <f>_xlfn.XLOOKUP(C100,武将属性排列!$C$1:$C$255,武将属性排列!$I$1:$I$255)</f>
        <v>66</v>
      </c>
      <c r="Z100" s="169">
        <f>_xlfn.XLOOKUP(C100,武将属性排列!$C$1:$C$255,武将属性排列!$K$1:$K$255)</f>
        <v>2</v>
      </c>
      <c r="AA100" s="169">
        <v>500</v>
      </c>
      <c r="AB100" s="168">
        <f>_xlfn.XLOOKUP(C100,武将属性排列!$C$1:$C$255,武将属性排列!$O$1:$O$255)</f>
        <v>30</v>
      </c>
      <c r="AC100" s="170">
        <f t="shared" si="104"/>
        <v>265812</v>
      </c>
      <c r="AD100" s="170" t="str">
        <f t="shared" si="86"/>
        <v>40E54</v>
      </c>
      <c r="AE100" s="182"/>
      <c r="AF100" s="171">
        <f t="shared" si="105"/>
        <v>40</v>
      </c>
      <c r="AG100" s="172" t="str">
        <f t="shared" si="87"/>
        <v>5A</v>
      </c>
      <c r="AH100" s="172" t="str">
        <f t="shared" si="88"/>
        <v>2D</v>
      </c>
      <c r="AI100" s="172" t="str">
        <f t="shared" si="89"/>
        <v>4F</v>
      </c>
      <c r="AJ100" s="164">
        <f t="shared" si="90"/>
        <v>20</v>
      </c>
      <c r="AK100" s="172" t="str">
        <f t="shared" si="91"/>
        <v>42</v>
      </c>
      <c r="AL100" s="183" t="str">
        <f t="shared" si="92"/>
        <v>山军</v>
      </c>
      <c r="AM100" s="184">
        <f t="shared" si="93"/>
        <v>2</v>
      </c>
      <c r="AN100" s="172" t="str">
        <f t="shared" si="94"/>
        <v>5</v>
      </c>
      <c r="AO100" s="174">
        <f t="shared" si="95"/>
        <v>0</v>
      </c>
      <c r="AP100" s="174">
        <f t="shared" si="96"/>
        <v>4</v>
      </c>
      <c r="AQ100" s="175">
        <f t="shared" si="97"/>
        <v>3</v>
      </c>
      <c r="AR100" s="176" t="str">
        <f t="shared" si="98"/>
        <v>1E</v>
      </c>
      <c r="AS100" s="182"/>
      <c r="AT100" s="177" t="str">
        <f>_xlfn.XLOOKUP(C100,全武将名字及头像!$B$3:$B$257,全武将名字及头像!$P$3:$P$257)</f>
        <v>3A</v>
      </c>
      <c r="AU100" s="178"/>
      <c r="AV100" s="177">
        <f>_xlfn.XLOOKUP(C100,全武将名字及头像!$B$3:$B$257,全武将名字及头像!$Q$3:$Q$257)</f>
        <v>0</v>
      </c>
      <c r="DD100" s="121" t="str">
        <f>LOOKUP(C100,全武将名字及头像!$B$3:$B$257,全武将名字及头像!$B$3:$B$257)</f>
        <v>雷薄</v>
      </c>
      <c r="DE100" s="121">
        <f t="shared" si="99"/>
        <v>1</v>
      </c>
    </row>
    <row r="101" spans="1:109">
      <c r="A101" s="192" t="str">
        <f t="shared" si="79"/>
        <v>61</v>
      </c>
      <c r="B101" s="75">
        <v>97</v>
      </c>
      <c r="C101" s="75" t="s">
        <v>230</v>
      </c>
      <c r="D101" s="131" t="str">
        <f t="shared" si="80"/>
        <v>20E4</v>
      </c>
      <c r="E101" s="131">
        <f t="shared" si="100"/>
        <v>8420</v>
      </c>
      <c r="F101" s="131" t="str">
        <f t="shared" si="81"/>
        <v>93F5</v>
      </c>
      <c r="G101" s="131">
        <f t="shared" si="101"/>
        <v>37877</v>
      </c>
      <c r="H101" s="131" t="str">
        <f t="shared" si="82"/>
        <v>23E9</v>
      </c>
      <c r="I101" s="131">
        <f t="shared" si="102"/>
        <v>9193</v>
      </c>
      <c r="J101" s="132">
        <v>5</v>
      </c>
      <c r="K101" s="164" t="str">
        <f t="shared" si="83"/>
        <v>F5</v>
      </c>
      <c r="L101" s="132">
        <f t="shared" si="103"/>
        <v>245</v>
      </c>
      <c r="M101" s="164" t="str">
        <f t="shared" si="84"/>
        <v>93</v>
      </c>
      <c r="N101" s="132">
        <f t="shared" si="85"/>
        <v>147.95703125</v>
      </c>
      <c r="O101" s="182"/>
      <c r="P101" s="166">
        <f>_xlfn.XLOOKUP(C101,全武将名字及头像!$B$3:$B$257,全武将名字及头像!$H$3:$H$257)</f>
        <v>90</v>
      </c>
      <c r="Q101" s="166">
        <f>_xlfn.XLOOKUP(C101,全武将名字及头像!$B$3:$B$257,全武将名字及头像!$I$3:$I$257)</f>
        <v>78</v>
      </c>
      <c r="R101" s="166" t="str">
        <f>_xlfn.XLOOKUP(C101,全武将名字及头像!$B$3:$B$257,全武将名字及头像!$J$3:$J$257)</f>
        <v>7C</v>
      </c>
      <c r="S101" s="166" t="str">
        <f>_xlfn.XLOOKUP(C101,全武将名字及头像!$B$3:$B$257,全武将名字及头像!$K$3:$K$257)</f>
        <v>FF</v>
      </c>
      <c r="T101" s="132" t="s">
        <v>93</v>
      </c>
      <c r="U101" s="167" t="str">
        <f>_xlfn.XLOOKUP(C101,武将属性排列!$C$1:$C$255,武将属性排列!$D$1:$D$255)</f>
        <v>在野</v>
      </c>
      <c r="V101" s="168">
        <f>_xlfn.XLOOKUP(C101,武将属性排列!$C$1:$C$255,武将属性排列!$E$1:$E$255)</f>
        <v>82</v>
      </c>
      <c r="W101" s="168">
        <f>_xlfn.XLOOKUP(C101,武将属性排列!$C$1:$C$255,武将属性排列!$F$1:$F$255)</f>
        <v>43</v>
      </c>
      <c r="X101" s="168">
        <f>_xlfn.XLOOKUP(C101,武将属性排列!$C$1:$C$255,武将属性排列!$G$1:$G$255)</f>
        <v>83</v>
      </c>
      <c r="Y101" s="168">
        <f>_xlfn.XLOOKUP(C101,武将属性排列!$C$1:$C$255,武将属性排列!$I$1:$I$255)</f>
        <v>75</v>
      </c>
      <c r="Z101" s="169">
        <f>_xlfn.XLOOKUP(C101,武将属性排列!$C$1:$C$255,武将属性排列!$K$1:$K$255)</f>
        <v>2</v>
      </c>
      <c r="AA101" s="169">
        <v>500</v>
      </c>
      <c r="AB101" s="168">
        <f>_xlfn.XLOOKUP(C101,武将属性排列!$C$1:$C$255,武将属性排列!$O$1:$O$255)</f>
        <v>51</v>
      </c>
      <c r="AC101" s="170">
        <f t="shared" si="104"/>
        <v>265820</v>
      </c>
      <c r="AD101" s="170" t="str">
        <f t="shared" si="86"/>
        <v>40E5C</v>
      </c>
      <c r="AE101" s="182"/>
      <c r="AF101" s="171">
        <f t="shared" si="105"/>
        <v>40</v>
      </c>
      <c r="AG101" s="172" t="str">
        <f t="shared" si="87"/>
        <v>52</v>
      </c>
      <c r="AH101" s="172" t="str">
        <f t="shared" si="88"/>
        <v>2B</v>
      </c>
      <c r="AI101" s="172" t="str">
        <f t="shared" si="89"/>
        <v>53</v>
      </c>
      <c r="AJ101" s="164">
        <f t="shared" si="90"/>
        <v>20</v>
      </c>
      <c r="AK101" s="172" t="str">
        <f t="shared" si="91"/>
        <v>4B</v>
      </c>
      <c r="AL101" s="183" t="str">
        <f t="shared" si="92"/>
        <v>山军</v>
      </c>
      <c r="AM101" s="184">
        <f t="shared" si="93"/>
        <v>2</v>
      </c>
      <c r="AN101" s="172" t="str">
        <f t="shared" si="94"/>
        <v>5</v>
      </c>
      <c r="AO101" s="174">
        <f t="shared" si="95"/>
        <v>0</v>
      </c>
      <c r="AP101" s="174">
        <f t="shared" si="96"/>
        <v>3</v>
      </c>
      <c r="AQ101" s="175">
        <f t="shared" si="97"/>
        <v>3</v>
      </c>
      <c r="AR101" s="176" t="str">
        <f t="shared" si="98"/>
        <v>33</v>
      </c>
      <c r="AS101" s="182"/>
      <c r="AT101" s="177" t="str">
        <f>_xlfn.XLOOKUP(C101,全武将名字及头像!$B$3:$B$257,全武将名字及头像!$P$3:$P$257)</f>
        <v>3A</v>
      </c>
      <c r="AU101" s="178"/>
      <c r="AV101" s="177">
        <f>_xlfn.XLOOKUP(C101,全武将名字及头像!$B$3:$B$257,全武将名字及头像!$Q$3:$Q$257)</f>
        <v>14</v>
      </c>
      <c r="DD101" s="121" t="str">
        <f>LOOKUP(C101,全武将名字及头像!$B$3:$B$257,全武将名字及头像!$B$3:$B$257)</f>
        <v>雷铜</v>
      </c>
      <c r="DE101" s="121">
        <f t="shared" si="99"/>
        <v>1</v>
      </c>
    </row>
    <row r="102" spans="1:109">
      <c r="A102" s="192" t="str">
        <f t="shared" si="79"/>
        <v>62</v>
      </c>
      <c r="B102" s="75">
        <v>98</v>
      </c>
      <c r="C102" s="75" t="s">
        <v>231</v>
      </c>
      <c r="D102" s="131" t="str">
        <f t="shared" si="80"/>
        <v>20E6</v>
      </c>
      <c r="E102" s="131">
        <f t="shared" si="100"/>
        <v>8422</v>
      </c>
      <c r="F102" s="131" t="str">
        <f t="shared" si="81"/>
        <v>93FA</v>
      </c>
      <c r="G102" s="131">
        <f t="shared" si="101"/>
        <v>37882</v>
      </c>
      <c r="H102" s="131" t="str">
        <f t="shared" si="82"/>
        <v>23EE</v>
      </c>
      <c r="I102" s="131">
        <f t="shared" si="102"/>
        <v>9198</v>
      </c>
      <c r="J102" s="132">
        <v>5</v>
      </c>
      <c r="K102" s="164" t="str">
        <f t="shared" si="83"/>
        <v>FA</v>
      </c>
      <c r="L102" s="132">
        <f t="shared" si="103"/>
        <v>250</v>
      </c>
      <c r="M102" s="164" t="str">
        <f t="shared" si="84"/>
        <v>93</v>
      </c>
      <c r="N102" s="132">
        <f t="shared" si="85"/>
        <v>147.9765625</v>
      </c>
      <c r="O102" s="182"/>
      <c r="P102" s="166">
        <f>_xlfn.XLOOKUP(C102,全武将名字及头像!$B$3:$B$257,全武将名字及头像!$H$3:$H$257)</f>
        <v>91</v>
      </c>
      <c r="Q102" s="166">
        <f>_xlfn.XLOOKUP(C102,全武将名字及头像!$B$3:$B$257,全武将名字及头像!$I$3:$I$257)</f>
        <v>54</v>
      </c>
      <c r="R102" s="166">
        <f>_xlfn.XLOOKUP(C102,全武将名字及头像!$B$3:$B$257,全武将名字及头像!$J$3:$J$257)</f>
        <v>56</v>
      </c>
      <c r="S102" s="166" t="str">
        <f>_xlfn.XLOOKUP(C102,全武将名字及头像!$B$3:$B$257,全武将名字及头像!$K$3:$K$257)</f>
        <v>FF</v>
      </c>
      <c r="T102" s="132" t="s">
        <v>93</v>
      </c>
      <c r="U102" s="167" t="str">
        <f>_xlfn.XLOOKUP(C102,武将属性排列!$C$1:$C$255,武将属性排列!$D$1:$D$255)</f>
        <v>在野</v>
      </c>
      <c r="V102" s="168">
        <f>_xlfn.XLOOKUP(C102,武将属性排列!$C$1:$C$255,武将属性排列!$E$1:$E$255)</f>
        <v>83</v>
      </c>
      <c r="W102" s="168">
        <f>_xlfn.XLOOKUP(C102,武将属性排列!$C$1:$C$255,武将属性排列!$F$1:$F$255)</f>
        <v>77</v>
      </c>
      <c r="X102" s="168">
        <f>_xlfn.XLOOKUP(C102,武将属性排列!$C$1:$C$255,武将属性排列!$G$1:$G$255)</f>
        <v>79</v>
      </c>
      <c r="Y102" s="168">
        <f>_xlfn.XLOOKUP(C102,武将属性排列!$C$1:$C$255,武将属性排列!$I$1:$I$255)</f>
        <v>95</v>
      </c>
      <c r="Z102" s="169">
        <f>_xlfn.XLOOKUP(C102,武将属性排列!$C$1:$C$255,武将属性排列!$K$1:$K$255)</f>
        <v>2</v>
      </c>
      <c r="AA102" s="169">
        <v>500</v>
      </c>
      <c r="AB102" s="168">
        <f>_xlfn.XLOOKUP(C102,武将属性排列!$C$1:$C$255,武将属性排列!$O$1:$O$255)</f>
        <v>75</v>
      </c>
      <c r="AC102" s="170">
        <f t="shared" si="104"/>
        <v>265828</v>
      </c>
      <c r="AD102" s="170" t="str">
        <f t="shared" si="86"/>
        <v>40E64</v>
      </c>
      <c r="AE102" s="182"/>
      <c r="AF102" s="171">
        <f t="shared" si="105"/>
        <v>40</v>
      </c>
      <c r="AG102" s="172" t="str">
        <f t="shared" si="87"/>
        <v>53</v>
      </c>
      <c r="AH102" s="172" t="str">
        <f t="shared" si="88"/>
        <v>4D</v>
      </c>
      <c r="AI102" s="172" t="str">
        <f t="shared" si="89"/>
        <v>4F</v>
      </c>
      <c r="AJ102" s="164">
        <f t="shared" si="90"/>
        <v>20</v>
      </c>
      <c r="AK102" s="172" t="str">
        <f t="shared" si="91"/>
        <v>5F</v>
      </c>
      <c r="AL102" s="183" t="str">
        <f t="shared" si="92"/>
        <v>山军</v>
      </c>
      <c r="AM102" s="184">
        <f t="shared" si="93"/>
        <v>2</v>
      </c>
      <c r="AN102" s="172" t="str">
        <f t="shared" si="94"/>
        <v>5</v>
      </c>
      <c r="AO102" s="174">
        <f t="shared" si="95"/>
        <v>0</v>
      </c>
      <c r="AP102" s="174">
        <f t="shared" si="96"/>
        <v>4</v>
      </c>
      <c r="AQ102" s="175">
        <f t="shared" si="97"/>
        <v>3</v>
      </c>
      <c r="AR102" s="176" t="str">
        <f t="shared" si="98"/>
        <v>4B</v>
      </c>
      <c r="AS102" s="182"/>
      <c r="AT102" s="177" t="str">
        <f>_xlfn.XLOOKUP(C102,全武将名字及头像!$B$3:$B$257,全武将名字及头像!$P$3:$P$257)</f>
        <v>3A</v>
      </c>
      <c r="AU102" s="178"/>
      <c r="AV102" s="177">
        <f>_xlfn.XLOOKUP(C102,全武将名字及头像!$B$3:$B$257,全武将名字及头像!$Q$3:$Q$257)</f>
        <v>28</v>
      </c>
      <c r="DD102" s="121" t="str">
        <f>LOOKUP(C102,全武将名字及头像!$B$3:$B$257,全武将名字及头像!$B$3:$B$257)</f>
        <v>李典</v>
      </c>
      <c r="DE102" s="121">
        <f t="shared" si="99"/>
        <v>1</v>
      </c>
    </row>
    <row r="103" spans="1:109">
      <c r="A103" s="192" t="str">
        <f t="shared" si="79"/>
        <v>63</v>
      </c>
      <c r="B103" s="75">
        <v>99</v>
      </c>
      <c r="C103" s="75" t="s">
        <v>232</v>
      </c>
      <c r="D103" s="131" t="str">
        <f t="shared" si="80"/>
        <v>20E8</v>
      </c>
      <c r="E103" s="131">
        <f t="shared" si="100"/>
        <v>8424</v>
      </c>
      <c r="F103" s="131" t="str">
        <f t="shared" si="81"/>
        <v>93FF</v>
      </c>
      <c r="G103" s="131">
        <f t="shared" si="101"/>
        <v>37887</v>
      </c>
      <c r="H103" s="131" t="str">
        <f t="shared" si="82"/>
        <v>23F3</v>
      </c>
      <c r="I103" s="131">
        <f t="shared" si="102"/>
        <v>9203</v>
      </c>
      <c r="J103" s="132">
        <v>5</v>
      </c>
      <c r="K103" s="164" t="str">
        <f t="shared" si="83"/>
        <v>FF</v>
      </c>
      <c r="L103" s="132">
        <f t="shared" si="103"/>
        <v>255</v>
      </c>
      <c r="M103" s="164" t="str">
        <f t="shared" si="84"/>
        <v>93</v>
      </c>
      <c r="N103" s="132">
        <f t="shared" si="85"/>
        <v>147.99609375</v>
      </c>
      <c r="O103" s="182"/>
      <c r="P103" s="166">
        <f>_xlfn.XLOOKUP(C103,全武将名字及头像!$B$3:$B$257,全武将名字及头像!$H$3:$H$257)</f>
        <v>91</v>
      </c>
      <c r="Q103" s="166">
        <f>_xlfn.XLOOKUP(C103,全武将名字及头像!$B$3:$B$257,全武将名字及头像!$I$3:$I$257)</f>
        <v>54</v>
      </c>
      <c r="R103" s="166">
        <f>_xlfn.XLOOKUP(C103,全武将名字及头像!$B$3:$B$257,全武将名字及头像!$J$3:$J$257)</f>
        <v>58</v>
      </c>
      <c r="S103" s="166" t="str">
        <f>_xlfn.XLOOKUP(C103,全武将名字及头像!$B$3:$B$257,全武将名字及头像!$K$3:$K$257)</f>
        <v>FF</v>
      </c>
      <c r="T103" s="132" t="s">
        <v>93</v>
      </c>
      <c r="U103" s="167" t="str">
        <f>_xlfn.XLOOKUP(C103,武将属性排列!$C$1:$C$255,武将属性排列!$D$1:$D$255)</f>
        <v>在野</v>
      </c>
      <c r="V103" s="168">
        <f>_xlfn.XLOOKUP(C103,武将属性排列!$C$1:$C$255,武将属性排列!$E$1:$E$255)</f>
        <v>69</v>
      </c>
      <c r="W103" s="168">
        <f>_xlfn.XLOOKUP(C103,武将属性排列!$C$1:$C$255,武将属性排列!$F$1:$F$255)</f>
        <v>78</v>
      </c>
      <c r="X103" s="168">
        <f>_xlfn.XLOOKUP(C103,武将属性排列!$C$1:$C$255,武将属性排列!$G$1:$G$255)</f>
        <v>63</v>
      </c>
      <c r="Y103" s="168">
        <f>_xlfn.XLOOKUP(C103,武将属性排列!$C$1:$C$255,武将属性排列!$I$1:$I$255)</f>
        <v>81</v>
      </c>
      <c r="Z103" s="169">
        <f>_xlfn.XLOOKUP(C103,武将属性排列!$C$1:$C$255,武将属性排列!$K$1:$K$255)</f>
        <v>2</v>
      </c>
      <c r="AA103" s="169">
        <v>500</v>
      </c>
      <c r="AB103" s="168">
        <f>_xlfn.XLOOKUP(C103,武将属性排列!$C$1:$C$255,武将属性排列!$O$1:$O$255)</f>
        <v>86</v>
      </c>
      <c r="AC103" s="170">
        <f t="shared" si="104"/>
        <v>265836</v>
      </c>
      <c r="AD103" s="170" t="str">
        <f t="shared" si="86"/>
        <v>40E6C</v>
      </c>
      <c r="AE103" s="182"/>
      <c r="AF103" s="171">
        <f t="shared" si="105"/>
        <v>40</v>
      </c>
      <c r="AG103" s="172" t="str">
        <f t="shared" si="87"/>
        <v>45</v>
      </c>
      <c r="AH103" s="172" t="str">
        <f t="shared" si="88"/>
        <v>4E</v>
      </c>
      <c r="AI103" s="172" t="str">
        <f t="shared" si="89"/>
        <v>3F</v>
      </c>
      <c r="AJ103" s="164">
        <f t="shared" si="90"/>
        <v>30</v>
      </c>
      <c r="AK103" s="172" t="str">
        <f t="shared" si="91"/>
        <v>51</v>
      </c>
      <c r="AL103" s="183" t="str">
        <f t="shared" si="92"/>
        <v>山军</v>
      </c>
      <c r="AM103" s="184">
        <f t="shared" si="93"/>
        <v>2</v>
      </c>
      <c r="AN103" s="172" t="str">
        <f t="shared" si="94"/>
        <v>5</v>
      </c>
      <c r="AO103" s="174">
        <f t="shared" si="95"/>
        <v>0</v>
      </c>
      <c r="AP103" s="174">
        <f t="shared" si="96"/>
        <v>3</v>
      </c>
      <c r="AQ103" s="175">
        <f t="shared" si="97"/>
        <v>2</v>
      </c>
      <c r="AR103" s="176" t="str">
        <f t="shared" si="98"/>
        <v>56</v>
      </c>
      <c r="AS103" s="182"/>
      <c r="AT103" s="177" t="str">
        <f>_xlfn.XLOOKUP(C103,全武将名字及头像!$B$3:$B$257,全武将名字及头像!$P$3:$P$257)</f>
        <v>6C</v>
      </c>
      <c r="AU103" s="178"/>
      <c r="AV103" s="177">
        <f>_xlfn.XLOOKUP(C103,全武将名字及头像!$B$3:$B$257,全武将名字及头像!$Q$3:$Q$257)</f>
        <v>0</v>
      </c>
      <c r="DD103" s="121" t="str">
        <f>LOOKUP(C103,全武将名字及头像!$B$3:$B$257,全武将名字及头像!$B$3:$B$257)</f>
        <v>李恢</v>
      </c>
      <c r="DE103" s="121">
        <f t="shared" si="99"/>
        <v>1</v>
      </c>
    </row>
    <row r="104" spans="1:109">
      <c r="A104" s="192" t="str">
        <f t="shared" si="79"/>
        <v>64</v>
      </c>
      <c r="B104" s="75">
        <v>100</v>
      </c>
      <c r="C104" s="3" t="s">
        <v>234</v>
      </c>
      <c r="D104" s="131" t="str">
        <f t="shared" si="80"/>
        <v>20EA</v>
      </c>
      <c r="E104" s="131">
        <f t="shared" si="100"/>
        <v>8426</v>
      </c>
      <c r="F104" s="131" t="str">
        <f t="shared" si="81"/>
        <v>9404</v>
      </c>
      <c r="G104" s="131">
        <f t="shared" si="101"/>
        <v>37892</v>
      </c>
      <c r="H104" s="131" t="str">
        <f t="shared" si="82"/>
        <v>23F8</v>
      </c>
      <c r="I104" s="131">
        <f t="shared" si="102"/>
        <v>9208</v>
      </c>
      <c r="J104" s="132">
        <v>5</v>
      </c>
      <c r="K104" s="164" t="str">
        <f t="shared" si="83"/>
        <v>04</v>
      </c>
      <c r="L104" s="132">
        <f t="shared" si="103"/>
        <v>4</v>
      </c>
      <c r="M104" s="164" t="str">
        <f t="shared" si="84"/>
        <v>94</v>
      </c>
      <c r="N104" s="132">
        <f t="shared" si="85"/>
        <v>148.015625</v>
      </c>
      <c r="O104" s="182"/>
      <c r="P104" s="166">
        <f>_xlfn.XLOOKUP(C104,全武将名字及头像!$B$3:$B$257,全武将名字及头像!$H$3:$H$257)</f>
        <v>91</v>
      </c>
      <c r="Q104" s="166">
        <f>_xlfn.XLOOKUP(C104,全武将名字及头像!$B$3:$B$257,全武将名字及头像!$I$3:$I$257)</f>
        <v>54</v>
      </c>
      <c r="R104" s="166" t="str">
        <f>_xlfn.XLOOKUP(C104,全武将名字及头像!$B$3:$B$257,全武将名字及头像!$J$3:$J$257)</f>
        <v>5A</v>
      </c>
      <c r="S104" s="166" t="str">
        <f>_xlfn.XLOOKUP(C104,全武将名字及头像!$B$3:$B$257,全武将名字及头像!$K$3:$K$257)</f>
        <v>FF</v>
      </c>
      <c r="T104" s="132" t="s">
        <v>93</v>
      </c>
      <c r="U104" s="167" t="str">
        <f>_xlfn.XLOOKUP(C104,武将属性排列!$C$1:$C$255,武将属性排列!$D$1:$D$255)</f>
        <v>在野</v>
      </c>
      <c r="V104" s="168">
        <f>_xlfn.XLOOKUP(C104,武将属性排列!$C$1:$C$255,武将属性排列!$E$1:$E$255)</f>
        <v>93</v>
      </c>
      <c r="W104" s="168">
        <f>_xlfn.XLOOKUP(C104,武将属性排列!$C$1:$C$255,武将属性排列!$F$1:$F$255)</f>
        <v>58</v>
      </c>
      <c r="X104" s="168">
        <f>_xlfn.XLOOKUP(C104,武将属性排列!$C$1:$C$255,武将属性排列!$G$1:$G$255)</f>
        <v>83</v>
      </c>
      <c r="Y104" s="168">
        <f>_xlfn.XLOOKUP(C104,武将属性排列!$C$1:$C$255,武将属性排列!$I$1:$I$255)</f>
        <v>98</v>
      </c>
      <c r="Z104" s="169">
        <f>_xlfn.XLOOKUP(C104,武将属性排列!$C$1:$C$255,武将属性排列!$K$1:$K$255)</f>
        <v>2</v>
      </c>
      <c r="AA104" s="169">
        <v>500</v>
      </c>
      <c r="AB104" s="168">
        <f>_xlfn.XLOOKUP(C104,武将属性排列!$C$1:$C$255,武将属性排列!$O$1:$O$255)</f>
        <v>28</v>
      </c>
      <c r="AC104" s="170">
        <f t="shared" si="104"/>
        <v>265844</v>
      </c>
      <c r="AD104" s="170" t="str">
        <f t="shared" si="86"/>
        <v>40E74</v>
      </c>
      <c r="AE104" s="182"/>
      <c r="AF104" s="171">
        <f t="shared" si="105"/>
        <v>40</v>
      </c>
      <c r="AG104" s="172" t="str">
        <f t="shared" si="87"/>
        <v>5D</v>
      </c>
      <c r="AH104" s="172" t="str">
        <f t="shared" si="88"/>
        <v>3A</v>
      </c>
      <c r="AI104" s="172" t="str">
        <f t="shared" si="89"/>
        <v>53</v>
      </c>
      <c r="AJ104" s="164">
        <f t="shared" si="90"/>
        <v>20</v>
      </c>
      <c r="AK104" s="172" t="str">
        <f t="shared" si="91"/>
        <v>62</v>
      </c>
      <c r="AL104" s="183" t="str">
        <f t="shared" si="92"/>
        <v>山军</v>
      </c>
      <c r="AM104" s="184">
        <f t="shared" si="93"/>
        <v>2</v>
      </c>
      <c r="AN104" s="172" t="str">
        <f t="shared" si="94"/>
        <v>5</v>
      </c>
      <c r="AO104" s="174">
        <f t="shared" si="95"/>
        <v>0</v>
      </c>
      <c r="AP104" s="174">
        <f t="shared" si="96"/>
        <v>3</v>
      </c>
      <c r="AQ104" s="175">
        <f t="shared" si="97"/>
        <v>3</v>
      </c>
      <c r="AR104" s="176" t="str">
        <f t="shared" si="98"/>
        <v>1C</v>
      </c>
      <c r="AS104" s="182"/>
      <c r="AT104" s="177" t="str">
        <f>_xlfn.XLOOKUP(C104,全武将名字及头像!$B$3:$B$257,全武将名字及头像!$P$3:$P$257)</f>
        <v>6C</v>
      </c>
      <c r="AU104" s="178"/>
      <c r="AV104" s="177">
        <f>_xlfn.XLOOKUP(C104,全武将名字及头像!$B$3:$B$257,全武将名字及头像!$Q$3:$Q$257)</f>
        <v>14</v>
      </c>
      <c r="DD104" s="121" t="str">
        <f>LOOKUP(C104,全武将名字及头像!$B$3:$B$257,全武将名字及头像!$B$3:$B$257)</f>
        <v>李傕</v>
      </c>
      <c r="DE104" s="121">
        <f t="shared" si="99"/>
        <v>1</v>
      </c>
    </row>
    <row r="105" spans="1:109">
      <c r="A105" s="192" t="str">
        <f t="shared" ref="A105:A168" si="106">DEC2HEX(B105)</f>
        <v>65</v>
      </c>
      <c r="B105" s="75">
        <v>101</v>
      </c>
      <c r="C105" s="75" t="s">
        <v>235</v>
      </c>
      <c r="D105" s="131" t="str">
        <f t="shared" si="80"/>
        <v>20EC</v>
      </c>
      <c r="E105" s="131">
        <f t="shared" si="100"/>
        <v>8428</v>
      </c>
      <c r="F105" s="131" t="str">
        <f t="shared" si="81"/>
        <v>9409</v>
      </c>
      <c r="G105" s="131">
        <f t="shared" si="101"/>
        <v>37897</v>
      </c>
      <c r="H105" s="131" t="str">
        <f t="shared" si="82"/>
        <v>23FD</v>
      </c>
      <c r="I105" s="131">
        <f t="shared" si="102"/>
        <v>9213</v>
      </c>
      <c r="J105" s="132">
        <v>5</v>
      </c>
      <c r="K105" s="164" t="str">
        <f t="shared" si="83"/>
        <v>09</v>
      </c>
      <c r="L105" s="132">
        <f t="shared" si="103"/>
        <v>9</v>
      </c>
      <c r="M105" s="164" t="str">
        <f t="shared" si="84"/>
        <v>94</v>
      </c>
      <c r="N105" s="132">
        <f t="shared" si="85"/>
        <v>148.03515625</v>
      </c>
      <c r="O105" s="182"/>
      <c r="P105" s="166">
        <f>_xlfn.XLOOKUP(C105,全武将名字及头像!$B$3:$B$257,全武将名字及头像!$H$3:$H$257)</f>
        <v>91</v>
      </c>
      <c r="Q105" s="166">
        <f>_xlfn.XLOOKUP(C105,全武将名字及头像!$B$3:$B$257,全武将名字及头像!$I$3:$I$257)</f>
        <v>54</v>
      </c>
      <c r="R105" s="166" t="str">
        <f>_xlfn.XLOOKUP(C105,全武将名字及头像!$B$3:$B$257,全武将名字及头像!$J$3:$J$257)</f>
        <v>5C</v>
      </c>
      <c r="S105" s="166" t="str">
        <f>_xlfn.XLOOKUP(C105,全武将名字及头像!$B$3:$B$257,全武将名字及头像!$K$3:$K$257)</f>
        <v>FF</v>
      </c>
      <c r="T105" s="132" t="s">
        <v>93</v>
      </c>
      <c r="U105" s="167" t="str">
        <f>_xlfn.XLOOKUP(C105,武将属性排列!$C$1:$C$255,武将属性排列!$D$1:$D$255)</f>
        <v>在野</v>
      </c>
      <c r="V105" s="168">
        <f>_xlfn.XLOOKUP(C105,武将属性排列!$C$1:$C$255,武将属性排列!$E$1:$E$255)</f>
        <v>79</v>
      </c>
      <c r="W105" s="168">
        <f>_xlfn.XLOOKUP(C105,武将属性排列!$C$1:$C$255,武将属性排列!$F$1:$F$255)</f>
        <v>93</v>
      </c>
      <c r="X105" s="168">
        <f>_xlfn.XLOOKUP(C105,武将属性排列!$C$1:$C$255,武将属性排列!$G$1:$G$255)</f>
        <v>58</v>
      </c>
      <c r="Y105" s="168">
        <f>_xlfn.XLOOKUP(C105,武将属性排列!$C$1:$C$255,武将属性排列!$I$1:$I$255)</f>
        <v>98</v>
      </c>
      <c r="Z105" s="169">
        <f>_xlfn.XLOOKUP(C105,武将属性排列!$C$1:$C$255,武将属性排列!$K$1:$K$255)</f>
        <v>0</v>
      </c>
      <c r="AA105" s="169">
        <v>500</v>
      </c>
      <c r="AB105" s="168">
        <f>_xlfn.XLOOKUP(C105,武将属性排列!$C$1:$C$255,武将属性排列!$O$1:$O$255)</f>
        <v>40</v>
      </c>
      <c r="AC105" s="170">
        <f t="shared" si="104"/>
        <v>265852</v>
      </c>
      <c r="AD105" s="170" t="str">
        <f t="shared" si="86"/>
        <v>40E7C</v>
      </c>
      <c r="AE105" s="182"/>
      <c r="AF105" s="171">
        <f t="shared" si="105"/>
        <v>40</v>
      </c>
      <c r="AG105" s="172" t="str">
        <f t="shared" si="87"/>
        <v>4F</v>
      </c>
      <c r="AH105" s="172" t="str">
        <f t="shared" si="88"/>
        <v>5D</v>
      </c>
      <c r="AI105" s="172" t="str">
        <f t="shared" si="89"/>
        <v>3A</v>
      </c>
      <c r="AJ105" s="164">
        <f t="shared" si="90"/>
        <v>30</v>
      </c>
      <c r="AK105" s="172" t="str">
        <f t="shared" si="91"/>
        <v>62</v>
      </c>
      <c r="AL105" s="183" t="str">
        <f t="shared" si="92"/>
        <v>平军</v>
      </c>
      <c r="AM105" s="184" t="str">
        <f t="shared" si="93"/>
        <v>0</v>
      </c>
      <c r="AN105" s="172" t="str">
        <f t="shared" si="94"/>
        <v>5</v>
      </c>
      <c r="AO105" s="174">
        <f t="shared" si="95"/>
        <v>0</v>
      </c>
      <c r="AP105" s="174">
        <f t="shared" si="96"/>
        <v>4</v>
      </c>
      <c r="AQ105" s="175">
        <f t="shared" si="97"/>
        <v>2</v>
      </c>
      <c r="AR105" s="176" t="str">
        <f t="shared" si="98"/>
        <v>28</v>
      </c>
      <c r="AS105" s="182"/>
      <c r="AT105" s="177" t="str">
        <f>_xlfn.XLOOKUP(C105,全武将名字及头像!$B$3:$B$257,全武将名字及头像!$P$3:$P$257)</f>
        <v>6C</v>
      </c>
      <c r="AU105" s="178"/>
      <c r="AV105" s="177">
        <f>_xlfn.XLOOKUP(C105,全武将名字及头像!$B$3:$B$257,全武将名字及头像!$Q$3:$Q$257)</f>
        <v>28</v>
      </c>
      <c r="DD105" s="121" t="str">
        <f>LOOKUP(C105,全武将名字及头像!$B$3:$B$257,全武将名字及头像!$B$3:$B$257)</f>
        <v>李儒</v>
      </c>
      <c r="DE105" s="121">
        <f t="shared" si="99"/>
        <v>1</v>
      </c>
    </row>
    <row r="106" spans="1:109">
      <c r="A106" s="192" t="str">
        <f t="shared" si="106"/>
        <v>66</v>
      </c>
      <c r="B106" s="75">
        <v>102</v>
      </c>
      <c r="C106" s="75" t="s">
        <v>236</v>
      </c>
      <c r="D106" s="131" t="str">
        <f t="shared" si="80"/>
        <v>20EE</v>
      </c>
      <c r="E106" s="131">
        <f t="shared" si="100"/>
        <v>8430</v>
      </c>
      <c r="F106" s="131" t="str">
        <f t="shared" si="81"/>
        <v>940E</v>
      </c>
      <c r="G106" s="131">
        <f t="shared" si="101"/>
        <v>37902</v>
      </c>
      <c r="H106" s="131" t="str">
        <f t="shared" si="82"/>
        <v>2402</v>
      </c>
      <c r="I106" s="131">
        <f t="shared" si="102"/>
        <v>9218</v>
      </c>
      <c r="J106" s="132">
        <v>5</v>
      </c>
      <c r="K106" s="164" t="str">
        <f t="shared" si="83"/>
        <v>0E</v>
      </c>
      <c r="L106" s="132">
        <f t="shared" si="103"/>
        <v>14</v>
      </c>
      <c r="M106" s="164" t="str">
        <f t="shared" si="84"/>
        <v>94</v>
      </c>
      <c r="N106" s="132">
        <f t="shared" si="85"/>
        <v>148.0546875</v>
      </c>
      <c r="O106" s="182"/>
      <c r="P106" s="166">
        <f>_xlfn.XLOOKUP(C106,全武将名字及头像!$B$3:$B$257,全武将名字及头像!$H$3:$H$257)</f>
        <v>91</v>
      </c>
      <c r="Q106" s="166">
        <f>_xlfn.XLOOKUP(C106,全武将名字及头像!$B$3:$B$257,全武将名字及头像!$I$3:$I$257)</f>
        <v>54</v>
      </c>
      <c r="R106" s="166" t="str">
        <f>_xlfn.XLOOKUP(C106,全武将名字及头像!$B$3:$B$257,全武将名字及头像!$J$3:$J$257)</f>
        <v>5E</v>
      </c>
      <c r="S106" s="166" t="str">
        <f>_xlfn.XLOOKUP(C106,全武将名字及头像!$B$3:$B$257,全武将名字及头像!$K$3:$K$257)</f>
        <v>FF</v>
      </c>
      <c r="T106" s="132" t="s">
        <v>93</v>
      </c>
      <c r="U106" s="167" t="str">
        <f>_xlfn.XLOOKUP(C106,武将属性排列!$C$1:$C$255,武将属性排列!$D$1:$D$255)</f>
        <v>在野</v>
      </c>
      <c r="V106" s="168">
        <f>_xlfn.XLOOKUP(C106,武将属性排列!$C$1:$C$255,武将属性排列!$E$1:$E$255)</f>
        <v>65</v>
      </c>
      <c r="W106" s="168">
        <f>_xlfn.XLOOKUP(C106,武将属性排列!$C$1:$C$255,武将属性排列!$F$1:$F$255)</f>
        <v>80</v>
      </c>
      <c r="X106" s="168">
        <f>_xlfn.XLOOKUP(C106,武将属性排列!$C$1:$C$255,武将属性排列!$G$1:$G$255)</f>
        <v>55</v>
      </c>
      <c r="Y106" s="168">
        <f>_xlfn.XLOOKUP(C106,武将属性排列!$C$1:$C$255,武将属性排列!$I$1:$I$255)</f>
        <v>70</v>
      </c>
      <c r="Z106" s="169">
        <f>_xlfn.XLOOKUP(C106,武将属性排列!$C$1:$C$255,武将属性排列!$K$1:$K$255)</f>
        <v>0</v>
      </c>
      <c r="AA106" s="169">
        <v>500</v>
      </c>
      <c r="AB106" s="168">
        <f>_xlfn.XLOOKUP(C106,武将属性排列!$C$1:$C$255,武将属性排列!$O$1:$O$255)</f>
        <v>47</v>
      </c>
      <c r="AC106" s="170">
        <f t="shared" si="104"/>
        <v>265860</v>
      </c>
      <c r="AD106" s="170" t="str">
        <f t="shared" si="86"/>
        <v>40E84</v>
      </c>
      <c r="AE106" s="182"/>
      <c r="AF106" s="171">
        <f t="shared" si="105"/>
        <v>40</v>
      </c>
      <c r="AG106" s="172" t="str">
        <f t="shared" si="87"/>
        <v>41</v>
      </c>
      <c r="AH106" s="172" t="str">
        <f t="shared" si="88"/>
        <v>50</v>
      </c>
      <c r="AI106" s="172" t="str">
        <f t="shared" si="89"/>
        <v>37</v>
      </c>
      <c r="AJ106" s="164">
        <f t="shared" si="90"/>
        <v>30</v>
      </c>
      <c r="AK106" s="172" t="str">
        <f t="shared" si="91"/>
        <v>46</v>
      </c>
      <c r="AL106" s="183" t="str">
        <f t="shared" si="92"/>
        <v>平军</v>
      </c>
      <c r="AM106" s="184" t="str">
        <f t="shared" si="93"/>
        <v>0</v>
      </c>
      <c r="AN106" s="172" t="str">
        <f t="shared" si="94"/>
        <v>5</v>
      </c>
      <c r="AO106" s="174">
        <f t="shared" si="95"/>
        <v>0</v>
      </c>
      <c r="AP106" s="174">
        <f t="shared" si="96"/>
        <v>4</v>
      </c>
      <c r="AQ106" s="175">
        <f t="shared" si="97"/>
        <v>2</v>
      </c>
      <c r="AR106" s="176" t="str">
        <f t="shared" si="98"/>
        <v>2F</v>
      </c>
      <c r="AS106" s="182"/>
      <c r="AT106" s="177" t="str">
        <f>_xlfn.XLOOKUP(C106,全武将名字及头像!$B$3:$B$257,全武将名字及头像!$P$3:$P$257)</f>
        <v>6D</v>
      </c>
      <c r="AU106" s="178"/>
      <c r="AV106" s="177">
        <f>_xlfn.XLOOKUP(C106,全武将名字及头像!$B$3:$B$257,全武将名字及头像!$Q$3:$Q$257)</f>
        <v>0</v>
      </c>
      <c r="DD106" s="121" t="str">
        <f>LOOKUP(C106,全武将名字及头像!$B$3:$B$257,全武将名字及头像!$B$3:$B$257)</f>
        <v>李肃</v>
      </c>
      <c r="DE106" s="121">
        <f t="shared" si="99"/>
        <v>1</v>
      </c>
    </row>
    <row r="107" spans="1:109">
      <c r="A107" s="192" t="str">
        <f t="shared" si="106"/>
        <v>67</v>
      </c>
      <c r="B107" s="75">
        <v>103</v>
      </c>
      <c r="C107" s="75" t="s">
        <v>238</v>
      </c>
      <c r="D107" s="131" t="str">
        <f t="shared" si="80"/>
        <v>20F0</v>
      </c>
      <c r="E107" s="131">
        <f t="shared" si="100"/>
        <v>8432</v>
      </c>
      <c r="F107" s="131" t="str">
        <f t="shared" si="81"/>
        <v>9413</v>
      </c>
      <c r="G107" s="131">
        <f t="shared" si="101"/>
        <v>37907</v>
      </c>
      <c r="H107" s="131" t="str">
        <f t="shared" si="82"/>
        <v>2407</v>
      </c>
      <c r="I107" s="131">
        <f t="shared" si="102"/>
        <v>9223</v>
      </c>
      <c r="J107" s="132">
        <v>5</v>
      </c>
      <c r="K107" s="164" t="str">
        <f t="shared" si="83"/>
        <v>13</v>
      </c>
      <c r="L107" s="132">
        <f t="shared" si="103"/>
        <v>19</v>
      </c>
      <c r="M107" s="164" t="str">
        <f t="shared" si="84"/>
        <v>94</v>
      </c>
      <c r="N107" s="132">
        <f t="shared" si="85"/>
        <v>148.07421875</v>
      </c>
      <c r="O107" s="182"/>
      <c r="P107" s="166">
        <f>_xlfn.XLOOKUP(C107,全武将名字及头像!$B$3:$B$257,全武将名字及头像!$H$3:$H$257)</f>
        <v>91</v>
      </c>
      <c r="Q107" s="166">
        <f>_xlfn.XLOOKUP(C107,全武将名字及头像!$B$3:$B$257,全武将名字及头像!$I$3:$I$257)</f>
        <v>54</v>
      </c>
      <c r="R107" s="166">
        <f>_xlfn.XLOOKUP(C107,全武将名字及头像!$B$3:$B$257,全武将名字及头像!$J$3:$J$257)</f>
        <v>70</v>
      </c>
      <c r="S107" s="166" t="str">
        <f>_xlfn.XLOOKUP(C107,全武将名字及头像!$B$3:$B$257,全武将名字及头像!$K$3:$K$257)</f>
        <v>FF</v>
      </c>
      <c r="T107" s="132" t="s">
        <v>93</v>
      </c>
      <c r="U107" s="167" t="str">
        <f>_xlfn.XLOOKUP(C107,武将属性排列!$C$1:$C$255,武将属性排列!$D$1:$D$255)</f>
        <v>在野</v>
      </c>
      <c r="V107" s="168">
        <f>_xlfn.XLOOKUP(C107,武将属性排列!$C$1:$C$255,武将属性排列!$E$1:$E$255)</f>
        <v>81</v>
      </c>
      <c r="W107" s="168">
        <f>_xlfn.XLOOKUP(C107,武将属性排列!$C$1:$C$255,武将属性排列!$F$1:$F$255)</f>
        <v>57</v>
      </c>
      <c r="X107" s="168">
        <f>_xlfn.XLOOKUP(C107,武将属性排列!$C$1:$C$255,武将属性排列!$G$1:$G$255)</f>
        <v>81</v>
      </c>
      <c r="Y107" s="168">
        <f>_xlfn.XLOOKUP(C107,武将属性排列!$C$1:$C$255,武将属性排列!$I$1:$I$255)</f>
        <v>74</v>
      </c>
      <c r="Z107" s="169">
        <f>_xlfn.XLOOKUP(C107,武将属性排列!$C$1:$C$255,武将属性排列!$K$1:$K$255)</f>
        <v>2</v>
      </c>
      <c r="AA107" s="169">
        <v>500</v>
      </c>
      <c r="AB107" s="168">
        <f>_xlfn.XLOOKUP(C107,武将属性排列!$C$1:$C$255,武将属性排列!$O$1:$O$255)</f>
        <v>73</v>
      </c>
      <c r="AC107" s="170">
        <f t="shared" si="104"/>
        <v>265868</v>
      </c>
      <c r="AD107" s="170" t="str">
        <f t="shared" si="86"/>
        <v>40E8C</v>
      </c>
      <c r="AE107" s="182"/>
      <c r="AF107" s="171">
        <f t="shared" si="105"/>
        <v>40</v>
      </c>
      <c r="AG107" s="172" t="str">
        <f t="shared" si="87"/>
        <v>51</v>
      </c>
      <c r="AH107" s="172" t="str">
        <f t="shared" si="88"/>
        <v>39</v>
      </c>
      <c r="AI107" s="172" t="str">
        <f t="shared" si="89"/>
        <v>51</v>
      </c>
      <c r="AJ107" s="164">
        <f t="shared" si="90"/>
        <v>20</v>
      </c>
      <c r="AK107" s="172" t="str">
        <f t="shared" si="91"/>
        <v>4A</v>
      </c>
      <c r="AL107" s="183" t="str">
        <f t="shared" si="92"/>
        <v>山军</v>
      </c>
      <c r="AM107" s="184">
        <f t="shared" si="93"/>
        <v>2</v>
      </c>
      <c r="AN107" s="172" t="str">
        <f t="shared" si="94"/>
        <v>5</v>
      </c>
      <c r="AO107" s="174">
        <f t="shared" si="95"/>
        <v>0</v>
      </c>
      <c r="AP107" s="174">
        <f t="shared" si="96"/>
        <v>3</v>
      </c>
      <c r="AQ107" s="175">
        <f t="shared" si="97"/>
        <v>3</v>
      </c>
      <c r="AR107" s="176" t="str">
        <f t="shared" si="98"/>
        <v>49</v>
      </c>
      <c r="AS107" s="182"/>
      <c r="AT107" s="177" t="str">
        <f>_xlfn.XLOOKUP(C107,全武将名字及头像!$B$3:$B$257,全武将名字及头像!$P$3:$P$257)</f>
        <v>6D</v>
      </c>
      <c r="AU107" s="178"/>
      <c r="AV107" s="177">
        <f>_xlfn.XLOOKUP(C107,全武将名字及头像!$B$3:$B$257,全武将名字及头像!$Q$3:$Q$257)</f>
        <v>14</v>
      </c>
      <c r="DD107" s="121" t="str">
        <f>LOOKUP(C107,全武将名字及头像!$B$3:$B$257,全武将名字及头像!$B$3:$B$257)</f>
        <v>李通</v>
      </c>
      <c r="DE107" s="121">
        <f t="shared" si="99"/>
        <v>1</v>
      </c>
    </row>
    <row r="108" spans="1:109">
      <c r="A108" s="192" t="str">
        <f t="shared" si="106"/>
        <v>68</v>
      </c>
      <c r="B108" s="75">
        <v>104</v>
      </c>
      <c r="C108" s="75" t="s">
        <v>239</v>
      </c>
      <c r="D108" s="131" t="str">
        <f t="shared" si="80"/>
        <v>20F2</v>
      </c>
      <c r="E108" s="131">
        <f t="shared" si="100"/>
        <v>8434</v>
      </c>
      <c r="F108" s="131" t="str">
        <f t="shared" si="81"/>
        <v>9418</v>
      </c>
      <c r="G108" s="131">
        <f t="shared" si="101"/>
        <v>37912</v>
      </c>
      <c r="H108" s="131" t="str">
        <f t="shared" si="82"/>
        <v>240C</v>
      </c>
      <c r="I108" s="131">
        <f t="shared" si="102"/>
        <v>9228</v>
      </c>
      <c r="J108" s="132">
        <v>5</v>
      </c>
      <c r="K108" s="164" t="str">
        <f t="shared" si="83"/>
        <v>18</v>
      </c>
      <c r="L108" s="132">
        <f t="shared" si="103"/>
        <v>24</v>
      </c>
      <c r="M108" s="164" t="str">
        <f t="shared" si="84"/>
        <v>94</v>
      </c>
      <c r="N108" s="132">
        <f t="shared" si="85"/>
        <v>148.09375</v>
      </c>
      <c r="O108" s="182"/>
      <c r="P108" s="166">
        <f>_xlfn.XLOOKUP(C108,全武将名字及头像!$B$3:$B$257,全武将名字及头像!$H$3:$H$257)</f>
        <v>91</v>
      </c>
      <c r="Q108" s="166">
        <f>_xlfn.XLOOKUP(C108,全武将名字及头像!$B$3:$B$257,全武将名字及头像!$I$3:$I$257)</f>
        <v>54</v>
      </c>
      <c r="R108" s="166">
        <f>_xlfn.XLOOKUP(C108,全武将名字及头像!$B$3:$B$257,全武将名字及头像!$J$3:$J$257)</f>
        <v>72</v>
      </c>
      <c r="S108" s="166" t="str">
        <f>_xlfn.XLOOKUP(C108,全武将名字及头像!$B$3:$B$257,全武将名字及头像!$K$3:$K$257)</f>
        <v>FF</v>
      </c>
      <c r="T108" s="132" t="s">
        <v>93</v>
      </c>
      <c r="U108" s="167" t="str">
        <f>_xlfn.XLOOKUP(C108,武将属性排列!$C$1:$C$255,武将属性排列!$D$1:$D$255)</f>
        <v>在野</v>
      </c>
      <c r="V108" s="168">
        <f>_xlfn.XLOOKUP(C108,武将属性排列!$C$1:$C$255,武将属性排列!$E$1:$E$255)</f>
        <v>91</v>
      </c>
      <c r="W108" s="168">
        <f>_xlfn.XLOOKUP(C108,武将属性排列!$C$1:$C$255,武将属性排列!$F$1:$F$255)</f>
        <v>84</v>
      </c>
      <c r="X108" s="168">
        <f>_xlfn.XLOOKUP(C108,武将属性排列!$C$1:$C$255,武将属性排列!$G$1:$G$255)</f>
        <v>79</v>
      </c>
      <c r="Y108" s="168">
        <f>_xlfn.XLOOKUP(C108,武将属性排列!$C$1:$C$255,武将属性排列!$I$1:$I$255)</f>
        <v>68</v>
      </c>
      <c r="Z108" s="169">
        <f>_xlfn.XLOOKUP(C108,武将属性排列!$C$1:$C$255,武将属性排列!$K$1:$K$255)</f>
        <v>2</v>
      </c>
      <c r="AA108" s="169">
        <v>500</v>
      </c>
      <c r="AB108" s="168">
        <f>_xlfn.XLOOKUP(C108,武将属性排列!$C$1:$C$255,武将属性排列!$O$1:$O$255)</f>
        <v>64</v>
      </c>
      <c r="AC108" s="170">
        <f t="shared" si="104"/>
        <v>265876</v>
      </c>
      <c r="AD108" s="170" t="str">
        <f t="shared" si="86"/>
        <v>40E94</v>
      </c>
      <c r="AE108" s="182"/>
      <c r="AF108" s="171">
        <f t="shared" si="105"/>
        <v>40</v>
      </c>
      <c r="AG108" s="172" t="str">
        <f t="shared" si="87"/>
        <v>5B</v>
      </c>
      <c r="AH108" s="172" t="str">
        <f t="shared" si="88"/>
        <v>54</v>
      </c>
      <c r="AI108" s="172" t="str">
        <f t="shared" si="89"/>
        <v>4F</v>
      </c>
      <c r="AJ108" s="164">
        <f t="shared" si="90"/>
        <v>20</v>
      </c>
      <c r="AK108" s="172" t="str">
        <f t="shared" si="91"/>
        <v>44</v>
      </c>
      <c r="AL108" s="183" t="str">
        <f t="shared" si="92"/>
        <v>山军</v>
      </c>
      <c r="AM108" s="184">
        <f t="shared" si="93"/>
        <v>2</v>
      </c>
      <c r="AN108" s="172" t="str">
        <f t="shared" si="94"/>
        <v>5</v>
      </c>
      <c r="AO108" s="174">
        <f t="shared" si="95"/>
        <v>0</v>
      </c>
      <c r="AP108" s="174">
        <f t="shared" si="96"/>
        <v>4</v>
      </c>
      <c r="AQ108" s="175">
        <f t="shared" si="97"/>
        <v>3</v>
      </c>
      <c r="AR108" s="176" t="str">
        <f t="shared" si="98"/>
        <v>40</v>
      </c>
      <c r="AS108" s="182"/>
      <c r="AT108" s="177" t="str">
        <f>_xlfn.XLOOKUP(C108,全武将名字及头像!$B$3:$B$257,全武将名字及头像!$P$3:$P$257)</f>
        <v>6D</v>
      </c>
      <c r="AU108" s="178"/>
      <c r="AV108" s="177">
        <f>_xlfn.XLOOKUP(C108,全武将名字及头像!$B$3:$B$257,全武将名字及头像!$Q$3:$Q$257)</f>
        <v>28</v>
      </c>
      <c r="DD108" s="121" t="str">
        <f>LOOKUP(C108,全武将名字及头像!$B$3:$B$257,全武将名字及头像!$B$3:$B$257)</f>
        <v>李严</v>
      </c>
      <c r="DE108" s="121">
        <f t="shared" si="99"/>
        <v>1</v>
      </c>
    </row>
    <row r="109" spans="1:109">
      <c r="A109" s="192" t="str">
        <f t="shared" si="106"/>
        <v>69</v>
      </c>
      <c r="B109" s="75">
        <v>105</v>
      </c>
      <c r="C109" s="75" t="s">
        <v>240</v>
      </c>
      <c r="D109" s="131" t="str">
        <f t="shared" si="80"/>
        <v>20F4</v>
      </c>
      <c r="E109" s="131">
        <f t="shared" si="100"/>
        <v>8436</v>
      </c>
      <c r="F109" s="131" t="str">
        <f t="shared" si="81"/>
        <v>941D</v>
      </c>
      <c r="G109" s="131">
        <f t="shared" si="101"/>
        <v>37917</v>
      </c>
      <c r="H109" s="131" t="str">
        <f t="shared" si="82"/>
        <v>2411</v>
      </c>
      <c r="I109" s="131">
        <f t="shared" si="102"/>
        <v>9233</v>
      </c>
      <c r="J109" s="132">
        <v>5</v>
      </c>
      <c r="K109" s="164" t="str">
        <f t="shared" si="83"/>
        <v>1D</v>
      </c>
      <c r="L109" s="132">
        <f t="shared" si="103"/>
        <v>29</v>
      </c>
      <c r="M109" s="164" t="str">
        <f t="shared" si="84"/>
        <v>94</v>
      </c>
      <c r="N109" s="132">
        <f t="shared" si="85"/>
        <v>148.11328125</v>
      </c>
      <c r="O109" s="182"/>
      <c r="P109" s="166">
        <f>_xlfn.XLOOKUP(C109,全武将名字及头像!$B$3:$B$257,全武将名字及头像!$H$3:$H$257)</f>
        <v>91</v>
      </c>
      <c r="Q109" s="166">
        <f>_xlfn.XLOOKUP(C109,全武将名字及头像!$B$3:$B$257,全武将名字及头像!$I$3:$I$257)</f>
        <v>74</v>
      </c>
      <c r="R109" s="166">
        <f>_xlfn.XLOOKUP(C109,全武将名字及头像!$B$3:$B$257,全武将名字及头像!$J$3:$J$257)</f>
        <v>76</v>
      </c>
      <c r="S109" s="166" t="str">
        <f>_xlfn.XLOOKUP(C109,全武将名字及头像!$B$3:$B$257,全武将名字及头像!$K$3:$K$257)</f>
        <v>FF</v>
      </c>
      <c r="T109" s="132" t="s">
        <v>93</v>
      </c>
      <c r="U109" s="167" t="str">
        <f>_xlfn.XLOOKUP(C109,武将属性排列!$C$1:$C$255,武将属性排列!$D$1:$D$255)</f>
        <v>在野</v>
      </c>
      <c r="V109" s="168">
        <f>_xlfn.XLOOKUP(C109,武将属性排列!$C$1:$C$255,武将属性排列!$E$1:$E$255)</f>
        <v>75</v>
      </c>
      <c r="W109" s="168">
        <f>_xlfn.XLOOKUP(C109,武将属性排列!$C$1:$C$255,武将属性排列!$F$1:$F$255)</f>
        <v>41</v>
      </c>
      <c r="X109" s="168">
        <f>_xlfn.XLOOKUP(C109,武将属性排列!$C$1:$C$255,武将属性排列!$G$1:$G$255)</f>
        <v>63</v>
      </c>
      <c r="Y109" s="168">
        <f>_xlfn.XLOOKUP(C109,武将属性排列!$C$1:$C$255,武将属性排列!$I$1:$I$255)</f>
        <v>65</v>
      </c>
      <c r="Z109" s="169">
        <f>_xlfn.XLOOKUP(C109,武将属性排列!$C$1:$C$255,武将属性排列!$K$1:$K$255)</f>
        <v>0</v>
      </c>
      <c r="AA109" s="169">
        <v>500</v>
      </c>
      <c r="AB109" s="168">
        <f>_xlfn.XLOOKUP(C109,武将属性排列!$C$1:$C$255,武将属性排列!$O$1:$O$255)</f>
        <v>39</v>
      </c>
      <c r="AC109" s="170">
        <f t="shared" si="104"/>
        <v>265884</v>
      </c>
      <c r="AD109" s="170" t="str">
        <f t="shared" si="86"/>
        <v>40E9C</v>
      </c>
      <c r="AE109" s="182"/>
      <c r="AF109" s="171">
        <f t="shared" si="105"/>
        <v>40</v>
      </c>
      <c r="AG109" s="172" t="str">
        <f t="shared" si="87"/>
        <v>4B</v>
      </c>
      <c r="AH109" s="172" t="str">
        <f t="shared" si="88"/>
        <v>29</v>
      </c>
      <c r="AI109" s="172" t="str">
        <f t="shared" si="89"/>
        <v>3F</v>
      </c>
      <c r="AJ109" s="164">
        <f t="shared" si="90"/>
        <v>30</v>
      </c>
      <c r="AK109" s="172" t="str">
        <f t="shared" si="91"/>
        <v>41</v>
      </c>
      <c r="AL109" s="183" t="str">
        <f t="shared" si="92"/>
        <v>平军</v>
      </c>
      <c r="AM109" s="184" t="str">
        <f t="shared" si="93"/>
        <v>0</v>
      </c>
      <c r="AN109" s="172" t="str">
        <f t="shared" si="94"/>
        <v>5</v>
      </c>
      <c r="AO109" s="174">
        <f t="shared" si="95"/>
        <v>0</v>
      </c>
      <c r="AP109" s="174">
        <f t="shared" si="96"/>
        <v>3</v>
      </c>
      <c r="AQ109" s="175">
        <f t="shared" si="97"/>
        <v>2</v>
      </c>
      <c r="AR109" s="176" t="str">
        <f t="shared" si="98"/>
        <v>27</v>
      </c>
      <c r="AS109" s="182"/>
      <c r="AT109" s="177">
        <f>_xlfn.XLOOKUP(C109,全武将名字及头像!$B$3:$B$257,全武将名字及头像!$P$3:$P$257)</f>
        <v>70</v>
      </c>
      <c r="AU109" s="178"/>
      <c r="AV109" s="177">
        <f>_xlfn.XLOOKUP(C109,全武将名字及头像!$B$3:$B$257,全武将名字及头像!$Q$3:$Q$257)</f>
        <v>0</v>
      </c>
      <c r="DD109" s="121" t="str">
        <f>LOOKUP(C109,全武将名字及头像!$B$3:$B$257,全武将名字及头像!$B$3:$B$257)</f>
        <v>梁兴</v>
      </c>
      <c r="DE109" s="121">
        <f t="shared" si="99"/>
        <v>1</v>
      </c>
    </row>
    <row r="110" spans="1:109">
      <c r="A110" s="192" t="str">
        <f t="shared" si="106"/>
        <v>6A</v>
      </c>
      <c r="B110" s="75">
        <v>106</v>
      </c>
      <c r="C110" s="75" t="s">
        <v>241</v>
      </c>
      <c r="D110" s="131" t="str">
        <f t="shared" si="80"/>
        <v>20F6</v>
      </c>
      <c r="E110" s="131">
        <f t="shared" si="100"/>
        <v>8438</v>
      </c>
      <c r="F110" s="131" t="str">
        <f t="shared" si="81"/>
        <v>9422</v>
      </c>
      <c r="G110" s="131">
        <f t="shared" si="101"/>
        <v>37922</v>
      </c>
      <c r="H110" s="131" t="str">
        <f t="shared" si="82"/>
        <v>2416</v>
      </c>
      <c r="I110" s="131">
        <f t="shared" si="102"/>
        <v>9238</v>
      </c>
      <c r="J110" s="132">
        <v>5</v>
      </c>
      <c r="K110" s="164" t="str">
        <f t="shared" si="83"/>
        <v>22</v>
      </c>
      <c r="L110" s="132">
        <f t="shared" si="103"/>
        <v>34</v>
      </c>
      <c r="M110" s="164" t="str">
        <f t="shared" si="84"/>
        <v>94</v>
      </c>
      <c r="N110" s="132">
        <f t="shared" si="85"/>
        <v>148.1328125</v>
      </c>
      <c r="O110" s="182"/>
      <c r="P110" s="166">
        <f>_xlfn.XLOOKUP(C110,全武将名字及头像!$B$3:$B$257,全武将名字及头像!$H$3:$H$257)</f>
        <v>92</v>
      </c>
      <c r="Q110" s="166">
        <f>_xlfn.XLOOKUP(C110,全武将名字及头像!$B$3:$B$257,全武将名字及头像!$I$3:$I$257)</f>
        <v>50</v>
      </c>
      <c r="R110" s="166">
        <f>_xlfn.XLOOKUP(C110,全武将名字及头像!$B$3:$B$257,全武将名字及头像!$J$3:$J$257)</f>
        <v>52</v>
      </c>
      <c r="S110" s="166" t="str">
        <f>_xlfn.XLOOKUP(C110,全武将名字及头像!$B$3:$B$257,全武将名字及头像!$K$3:$K$257)</f>
        <v>FF</v>
      </c>
      <c r="T110" s="132" t="s">
        <v>93</v>
      </c>
      <c r="U110" s="167" t="str">
        <f>_xlfn.XLOOKUP(C110,武将属性排列!$C$1:$C$255,武将属性排列!$D$1:$D$255)</f>
        <v>在野</v>
      </c>
      <c r="V110" s="168">
        <f>_xlfn.XLOOKUP(C110,武将属性排列!$C$1:$C$255,武将属性排列!$E$1:$E$255)</f>
        <v>91</v>
      </c>
      <c r="W110" s="168">
        <f>_xlfn.XLOOKUP(C110,武将属性排列!$C$1:$C$255,武将属性排列!$F$1:$F$255)</f>
        <v>70</v>
      </c>
      <c r="X110" s="168">
        <f>_xlfn.XLOOKUP(C110,武将属性排列!$C$1:$C$255,武将属性排列!$G$1:$G$255)</f>
        <v>77</v>
      </c>
      <c r="Y110" s="168">
        <f>_xlfn.XLOOKUP(C110,武将属性排列!$C$1:$C$255,武将属性排列!$I$1:$I$255)</f>
        <v>73</v>
      </c>
      <c r="Z110" s="169">
        <f>_xlfn.XLOOKUP(C110,武将属性排列!$C$1:$C$255,武将属性排列!$K$1:$K$255)</f>
        <v>0</v>
      </c>
      <c r="AA110" s="169">
        <v>500</v>
      </c>
      <c r="AB110" s="168">
        <f>_xlfn.XLOOKUP(C110,武将属性排列!$C$1:$C$255,武将属性排列!$O$1:$O$255)</f>
        <v>42</v>
      </c>
      <c r="AC110" s="170">
        <f t="shared" si="104"/>
        <v>265892</v>
      </c>
      <c r="AD110" s="170" t="str">
        <f t="shared" si="86"/>
        <v>40EA4</v>
      </c>
      <c r="AE110" s="182"/>
      <c r="AF110" s="171">
        <f t="shared" si="105"/>
        <v>40</v>
      </c>
      <c r="AG110" s="172" t="str">
        <f t="shared" si="87"/>
        <v>5B</v>
      </c>
      <c r="AH110" s="172" t="str">
        <f t="shared" si="88"/>
        <v>46</v>
      </c>
      <c r="AI110" s="172" t="str">
        <f t="shared" si="89"/>
        <v>4D</v>
      </c>
      <c r="AJ110" s="164">
        <f t="shared" si="90"/>
        <v>20</v>
      </c>
      <c r="AK110" s="172" t="str">
        <f t="shared" si="91"/>
        <v>49</v>
      </c>
      <c r="AL110" s="183" t="str">
        <f t="shared" si="92"/>
        <v>平军</v>
      </c>
      <c r="AM110" s="184" t="str">
        <f t="shared" si="93"/>
        <v>0</v>
      </c>
      <c r="AN110" s="172" t="str">
        <f t="shared" si="94"/>
        <v>5</v>
      </c>
      <c r="AO110" s="174">
        <f t="shared" si="95"/>
        <v>0</v>
      </c>
      <c r="AP110" s="174">
        <f t="shared" si="96"/>
        <v>4</v>
      </c>
      <c r="AQ110" s="175">
        <f t="shared" si="97"/>
        <v>3</v>
      </c>
      <c r="AR110" s="176" t="str">
        <f t="shared" si="98"/>
        <v>2A</v>
      </c>
      <c r="AS110" s="182"/>
      <c r="AT110" s="177">
        <f>_xlfn.XLOOKUP(C110,全武将名字及头像!$B$3:$B$257,全武将名字及头像!$P$3:$P$257)</f>
        <v>70</v>
      </c>
      <c r="AU110" s="178"/>
      <c r="AV110" s="177">
        <f>_xlfn.XLOOKUP(C110,全武将名字及头像!$B$3:$B$257,全武将名字及头像!$Q$3:$Q$257)</f>
        <v>14</v>
      </c>
      <c r="DD110" s="121" t="str">
        <f>LOOKUP(C110,全武将名字及头像!$B$3:$B$257,全武将名字及头像!$B$3:$B$257)</f>
        <v>廖化</v>
      </c>
      <c r="DE110" s="121">
        <f t="shared" si="99"/>
        <v>1</v>
      </c>
    </row>
    <row r="111" spans="1:109">
      <c r="A111" s="192" t="str">
        <f t="shared" si="106"/>
        <v>6B</v>
      </c>
      <c r="B111" s="75">
        <v>107</v>
      </c>
      <c r="C111" s="75" t="s">
        <v>242</v>
      </c>
      <c r="D111" s="131" t="str">
        <f t="shared" si="80"/>
        <v>20F8</v>
      </c>
      <c r="E111" s="131">
        <f t="shared" si="100"/>
        <v>8440</v>
      </c>
      <c r="F111" s="131" t="str">
        <f t="shared" si="81"/>
        <v>9427</v>
      </c>
      <c r="G111" s="131">
        <f t="shared" si="101"/>
        <v>37927</v>
      </c>
      <c r="H111" s="131" t="str">
        <f t="shared" si="82"/>
        <v>241B</v>
      </c>
      <c r="I111" s="131">
        <f t="shared" si="102"/>
        <v>9243</v>
      </c>
      <c r="J111" s="132">
        <v>5</v>
      </c>
      <c r="K111" s="164" t="str">
        <f t="shared" si="83"/>
        <v>27</v>
      </c>
      <c r="L111" s="132">
        <f t="shared" si="103"/>
        <v>39</v>
      </c>
      <c r="M111" s="164" t="str">
        <f t="shared" si="84"/>
        <v>94</v>
      </c>
      <c r="N111" s="132">
        <f t="shared" si="85"/>
        <v>148.15234375</v>
      </c>
      <c r="O111" s="182"/>
      <c r="P111" s="166">
        <f>_xlfn.XLOOKUP(C111,全武将名字及头像!$B$3:$B$257,全武将名字及头像!$H$3:$H$257)</f>
        <v>91</v>
      </c>
      <c r="Q111" s="166">
        <f>_xlfn.XLOOKUP(C111,全武将名字及头像!$B$3:$B$257,全武将名字及头像!$I$3:$I$257)</f>
        <v>78</v>
      </c>
      <c r="R111" s="166" t="str">
        <f>_xlfn.XLOOKUP(C111,全武将名字及头像!$B$3:$B$257,全武将名字及头像!$J$3:$J$257)</f>
        <v>7A</v>
      </c>
      <c r="S111" s="166" t="str">
        <f>_xlfn.XLOOKUP(C111,全武将名字及头像!$B$3:$B$257,全武将名字及头像!$K$3:$K$257)</f>
        <v>FF</v>
      </c>
      <c r="T111" s="132" t="s">
        <v>93</v>
      </c>
      <c r="U111" s="167" t="str">
        <f>_xlfn.XLOOKUP(C111,武将属性排列!$C$1:$C$255,武将属性排列!$D$1:$D$255)</f>
        <v>在野</v>
      </c>
      <c r="V111" s="168">
        <f>_xlfn.XLOOKUP(C111,武将属性排列!$C$1:$C$255,武将属性排列!$E$1:$E$255)</f>
        <v>95</v>
      </c>
      <c r="W111" s="168">
        <f>_xlfn.XLOOKUP(C111,武将属性排列!$C$1:$C$255,武将属性排列!$F$1:$F$255)</f>
        <v>55</v>
      </c>
      <c r="X111" s="168">
        <f>_xlfn.XLOOKUP(C111,武将属性排列!$C$1:$C$255,武将属性排列!$G$1:$G$255)</f>
        <v>88</v>
      </c>
      <c r="Y111" s="168">
        <f>_xlfn.XLOOKUP(C111,武将属性排列!$C$1:$C$255,武将属性排列!$I$1:$I$255)</f>
        <v>98</v>
      </c>
      <c r="Z111" s="169">
        <f>_xlfn.XLOOKUP(C111,武将属性排列!$C$1:$C$255,武将属性排列!$K$1:$K$255)</f>
        <v>1</v>
      </c>
      <c r="AA111" s="169">
        <v>500</v>
      </c>
      <c r="AB111" s="168">
        <f>_xlfn.XLOOKUP(C111,武将属性排列!$C$1:$C$255,武将属性排列!$O$1:$O$255)</f>
        <v>51</v>
      </c>
      <c r="AC111" s="170">
        <f t="shared" si="104"/>
        <v>265900</v>
      </c>
      <c r="AD111" s="170" t="str">
        <f t="shared" si="86"/>
        <v>40EAC</v>
      </c>
      <c r="AE111" s="182"/>
      <c r="AF111" s="171">
        <f t="shared" si="105"/>
        <v>40</v>
      </c>
      <c r="AG111" s="172" t="str">
        <f t="shared" si="87"/>
        <v>5F</v>
      </c>
      <c r="AH111" s="172" t="str">
        <f t="shared" si="88"/>
        <v>37</v>
      </c>
      <c r="AI111" s="172" t="str">
        <f t="shared" si="89"/>
        <v>58</v>
      </c>
      <c r="AJ111" s="164">
        <f t="shared" si="90"/>
        <v>20</v>
      </c>
      <c r="AK111" s="172" t="str">
        <f t="shared" si="91"/>
        <v>62</v>
      </c>
      <c r="AL111" s="183" t="str">
        <f t="shared" si="92"/>
        <v>水军</v>
      </c>
      <c r="AM111" s="184">
        <f t="shared" si="93"/>
        <v>1</v>
      </c>
      <c r="AN111" s="172" t="str">
        <f t="shared" si="94"/>
        <v>5</v>
      </c>
      <c r="AO111" s="174">
        <f t="shared" si="95"/>
        <v>0</v>
      </c>
      <c r="AP111" s="174">
        <f t="shared" si="96"/>
        <v>3</v>
      </c>
      <c r="AQ111" s="175">
        <f t="shared" si="97"/>
        <v>3</v>
      </c>
      <c r="AR111" s="176" t="str">
        <f t="shared" si="98"/>
        <v>33</v>
      </c>
      <c r="AS111" s="182"/>
      <c r="AT111" s="177">
        <f>_xlfn.XLOOKUP(C111,全武将名字及头像!$B$3:$B$257,全武将名字及头像!$P$3:$P$257)</f>
        <v>70</v>
      </c>
      <c r="AU111" s="178"/>
      <c r="AV111" s="177">
        <f>_xlfn.XLOOKUP(C111,全武将名字及头像!$B$3:$B$257,全武将名字及头像!$Q$3:$Q$257)</f>
        <v>28</v>
      </c>
      <c r="DD111" s="121" t="str">
        <f>LOOKUP(C111,全武将名字及头像!$B$3:$B$257,全武将名字及头像!$B$3:$B$257)</f>
        <v>凌操</v>
      </c>
      <c r="DE111" s="121">
        <f t="shared" si="99"/>
        <v>1</v>
      </c>
    </row>
    <row r="112" spans="1:109">
      <c r="A112" s="192" t="str">
        <f t="shared" si="106"/>
        <v>6C</v>
      </c>
      <c r="B112" s="75">
        <v>108</v>
      </c>
      <c r="C112" s="75" t="s">
        <v>243</v>
      </c>
      <c r="D112" s="131" t="str">
        <f t="shared" si="80"/>
        <v>20FA</v>
      </c>
      <c r="E112" s="131">
        <f t="shared" si="100"/>
        <v>8442</v>
      </c>
      <c r="F112" s="131" t="str">
        <f t="shared" si="81"/>
        <v>942C</v>
      </c>
      <c r="G112" s="131">
        <f t="shared" si="101"/>
        <v>37932</v>
      </c>
      <c r="H112" s="131" t="str">
        <f t="shared" si="82"/>
        <v>2420</v>
      </c>
      <c r="I112" s="131">
        <f t="shared" si="102"/>
        <v>9248</v>
      </c>
      <c r="J112" s="132">
        <v>5</v>
      </c>
      <c r="K112" s="164" t="str">
        <f t="shared" si="83"/>
        <v>2C</v>
      </c>
      <c r="L112" s="132">
        <f t="shared" si="103"/>
        <v>44</v>
      </c>
      <c r="M112" s="164" t="str">
        <f t="shared" si="84"/>
        <v>94</v>
      </c>
      <c r="N112" s="132">
        <f t="shared" si="85"/>
        <v>148.171875</v>
      </c>
      <c r="O112" s="182"/>
      <c r="P112" s="166">
        <f>_xlfn.XLOOKUP(C112,全武将名字及头像!$B$3:$B$257,全武将名字及头像!$H$3:$H$257)</f>
        <v>91</v>
      </c>
      <c r="Q112" s="166">
        <f>_xlfn.XLOOKUP(C112,全武将名字及头像!$B$3:$B$257,全武将名字及头像!$I$3:$I$257)</f>
        <v>78</v>
      </c>
      <c r="R112" s="166" t="str">
        <f>_xlfn.XLOOKUP(C112,全武将名字及头像!$B$3:$B$257,全武将名字及头像!$J$3:$J$257)</f>
        <v>7C</v>
      </c>
      <c r="S112" s="166" t="str">
        <f>_xlfn.XLOOKUP(C112,全武将名字及头像!$B$3:$B$257,全武将名字及头像!$K$3:$K$257)</f>
        <v>FF</v>
      </c>
      <c r="T112" s="132" t="s">
        <v>93</v>
      </c>
      <c r="U112" s="167" t="str">
        <f>_xlfn.XLOOKUP(C112,武将属性排列!$C$1:$C$255,武将属性排列!$D$1:$D$255)</f>
        <v>在野</v>
      </c>
      <c r="V112" s="168">
        <f>_xlfn.XLOOKUP(C112,武将属性排列!$C$1:$C$255,武将属性排列!$E$1:$E$255)</f>
        <v>94</v>
      </c>
      <c r="W112" s="168">
        <f>_xlfn.XLOOKUP(C112,武将属性排列!$C$1:$C$255,武将属性排列!$F$1:$F$255)</f>
        <v>64</v>
      </c>
      <c r="X112" s="168">
        <f>_xlfn.XLOOKUP(C112,武将属性排列!$C$1:$C$255,武将属性排列!$G$1:$G$255)</f>
        <v>88</v>
      </c>
      <c r="Y112" s="168">
        <f>_xlfn.XLOOKUP(C112,武将属性排列!$C$1:$C$255,武将属性排列!$I$1:$I$255)</f>
        <v>94</v>
      </c>
      <c r="Z112" s="169">
        <f>_xlfn.XLOOKUP(C112,武将属性排列!$C$1:$C$255,武将属性排列!$K$1:$K$255)</f>
        <v>1</v>
      </c>
      <c r="AA112" s="169">
        <v>500</v>
      </c>
      <c r="AB112" s="168">
        <f>_xlfn.XLOOKUP(C112,武将属性排列!$C$1:$C$255,武将属性排列!$O$1:$O$255)</f>
        <v>80</v>
      </c>
      <c r="AC112" s="170">
        <f t="shared" si="104"/>
        <v>265908</v>
      </c>
      <c r="AD112" s="170" t="str">
        <f t="shared" si="86"/>
        <v>40EB4</v>
      </c>
      <c r="AE112" s="182"/>
      <c r="AF112" s="171">
        <f t="shared" si="105"/>
        <v>40</v>
      </c>
      <c r="AG112" s="172" t="str">
        <f t="shared" si="87"/>
        <v>5E</v>
      </c>
      <c r="AH112" s="172" t="str">
        <f t="shared" si="88"/>
        <v>40</v>
      </c>
      <c r="AI112" s="172" t="str">
        <f t="shared" si="89"/>
        <v>58</v>
      </c>
      <c r="AJ112" s="164">
        <f t="shared" si="90"/>
        <v>20</v>
      </c>
      <c r="AK112" s="172" t="str">
        <f t="shared" si="91"/>
        <v>5E</v>
      </c>
      <c r="AL112" s="183" t="str">
        <f t="shared" si="92"/>
        <v>水军</v>
      </c>
      <c r="AM112" s="184">
        <f t="shared" si="93"/>
        <v>1</v>
      </c>
      <c r="AN112" s="172" t="str">
        <f t="shared" si="94"/>
        <v>5</v>
      </c>
      <c r="AO112" s="174">
        <f t="shared" si="95"/>
        <v>0</v>
      </c>
      <c r="AP112" s="174">
        <f t="shared" si="96"/>
        <v>3</v>
      </c>
      <c r="AQ112" s="175">
        <f t="shared" si="97"/>
        <v>3</v>
      </c>
      <c r="AR112" s="176" t="str">
        <f t="shared" si="98"/>
        <v>50</v>
      </c>
      <c r="AS112" s="182"/>
      <c r="AT112" s="177">
        <f>_xlfn.XLOOKUP(C112,全武将名字及头像!$B$3:$B$257,全武将名字及头像!$P$3:$P$257)</f>
        <v>71</v>
      </c>
      <c r="AU112" s="178"/>
      <c r="AV112" s="177">
        <f>_xlfn.XLOOKUP(C112,全武将名字及头像!$B$3:$B$257,全武将名字及头像!$Q$3:$Q$257)</f>
        <v>0</v>
      </c>
      <c r="DD112" s="121" t="str">
        <f>LOOKUP(C112,全武将名字及头像!$B$3:$B$257,全武将名字及头像!$B$3:$B$257)</f>
        <v>凌统</v>
      </c>
      <c r="DE112" s="121">
        <f t="shared" si="99"/>
        <v>1</v>
      </c>
    </row>
    <row r="113" spans="1:109">
      <c r="A113" s="192" t="str">
        <f t="shared" si="106"/>
        <v>6D</v>
      </c>
      <c r="B113" s="75">
        <v>109</v>
      </c>
      <c r="C113" s="75" t="s">
        <v>246</v>
      </c>
      <c r="D113" s="131" t="str">
        <f t="shared" si="80"/>
        <v>20FC</v>
      </c>
      <c r="E113" s="131">
        <f t="shared" si="100"/>
        <v>8444</v>
      </c>
      <c r="F113" s="131" t="str">
        <f t="shared" si="81"/>
        <v>9431</v>
      </c>
      <c r="G113" s="131">
        <f t="shared" si="101"/>
        <v>37937</v>
      </c>
      <c r="H113" s="131" t="str">
        <f t="shared" si="82"/>
        <v>2425</v>
      </c>
      <c r="I113" s="131">
        <f t="shared" si="102"/>
        <v>9253</v>
      </c>
      <c r="J113" s="132">
        <v>5</v>
      </c>
      <c r="K113" s="164" t="str">
        <f t="shared" si="83"/>
        <v>31</v>
      </c>
      <c r="L113" s="132">
        <f t="shared" si="103"/>
        <v>49</v>
      </c>
      <c r="M113" s="164" t="str">
        <f t="shared" si="84"/>
        <v>94</v>
      </c>
      <c r="N113" s="132">
        <f t="shared" si="85"/>
        <v>148.19140625</v>
      </c>
      <c r="O113" s="182"/>
      <c r="P113" s="166">
        <f>_xlfn.XLOOKUP(C113,全武将名字及头像!$B$3:$B$257,全武将名字及头像!$H$3:$H$257)</f>
        <v>92</v>
      </c>
      <c r="Q113" s="166">
        <f>_xlfn.XLOOKUP(C113,全武将名字及头像!$B$3:$B$257,全武将名字及头像!$I$3:$I$257)</f>
        <v>54</v>
      </c>
      <c r="R113" s="166" t="str">
        <f>_xlfn.XLOOKUP(C113,全武将名字及头像!$B$3:$B$257,全武将名字及头像!$J$3:$J$257)</f>
        <v>5A</v>
      </c>
      <c r="S113" s="166" t="str">
        <f>_xlfn.XLOOKUP(C113,全武将名字及头像!$B$3:$B$257,全武将名字及头像!$K$3:$K$257)</f>
        <v>FF</v>
      </c>
      <c r="T113" s="132" t="s">
        <v>93</v>
      </c>
      <c r="U113" s="167" t="str">
        <f>_xlfn.XLOOKUP(C113,武将属性排列!$C$1:$C$255,武将属性排列!$D$1:$D$255)</f>
        <v>在野</v>
      </c>
      <c r="V113" s="168">
        <f>_xlfn.XLOOKUP(C113,武将属性排列!$C$1:$C$255,武将属性排列!$E$1:$E$255)</f>
        <v>90</v>
      </c>
      <c r="W113" s="168">
        <f>_xlfn.XLOOKUP(C113,武将属性排列!$C$1:$C$255,武将属性排列!$F$1:$F$255)</f>
        <v>58</v>
      </c>
      <c r="X113" s="168">
        <f>_xlfn.XLOOKUP(C113,武将属性排列!$C$1:$C$255,武将属性排列!$G$1:$G$255)</f>
        <v>18</v>
      </c>
      <c r="Y113" s="168">
        <f>_xlfn.XLOOKUP(C113,武将属性排列!$C$1:$C$255,武将属性排列!$I$1:$I$255)</f>
        <v>99</v>
      </c>
      <c r="Z113" s="169">
        <f>_xlfn.XLOOKUP(C113,武将属性排列!$C$1:$C$255,武将属性排列!$K$1:$K$255)</f>
        <v>0</v>
      </c>
      <c r="AA113" s="169">
        <v>500</v>
      </c>
      <c r="AB113" s="168">
        <f>_xlfn.XLOOKUP(C113,武将属性排列!$C$1:$C$255,武将属性排列!$O$1:$O$255)</f>
        <v>95</v>
      </c>
      <c r="AC113" s="170">
        <f t="shared" si="104"/>
        <v>265916</v>
      </c>
      <c r="AD113" s="170" t="str">
        <f t="shared" si="86"/>
        <v>40EBC</v>
      </c>
      <c r="AE113" s="182"/>
      <c r="AF113" s="171">
        <f t="shared" si="105"/>
        <v>40</v>
      </c>
      <c r="AG113" s="172" t="str">
        <f t="shared" si="87"/>
        <v>5A</v>
      </c>
      <c r="AH113" s="172" t="str">
        <f t="shared" si="88"/>
        <v>3A</v>
      </c>
      <c r="AI113" s="172" t="str">
        <f t="shared" si="89"/>
        <v>12</v>
      </c>
      <c r="AJ113" s="164">
        <f t="shared" si="90"/>
        <v>50</v>
      </c>
      <c r="AK113" s="172" t="str">
        <f t="shared" si="91"/>
        <v>63</v>
      </c>
      <c r="AL113" s="183" t="str">
        <f t="shared" si="92"/>
        <v>平军</v>
      </c>
      <c r="AM113" s="184" t="str">
        <f t="shared" si="93"/>
        <v>0</v>
      </c>
      <c r="AN113" s="172" t="str">
        <f t="shared" si="94"/>
        <v>5</v>
      </c>
      <c r="AO113" s="174">
        <f t="shared" si="95"/>
        <v>0</v>
      </c>
      <c r="AP113" s="174">
        <f t="shared" si="96"/>
        <v>4</v>
      </c>
      <c r="AQ113" s="175">
        <f t="shared" si="97"/>
        <v>0</v>
      </c>
      <c r="AR113" s="176" t="str">
        <f t="shared" si="98"/>
        <v>5F</v>
      </c>
      <c r="AS113" s="182"/>
      <c r="AT113" s="177">
        <f>_xlfn.XLOOKUP(C113,全武将名字及头像!$B$3:$B$257,全武将名字及头像!$P$3:$P$257)</f>
        <v>71</v>
      </c>
      <c r="AU113" s="178"/>
      <c r="AV113" s="177">
        <f>_xlfn.XLOOKUP(C113,全武将名字及头像!$B$3:$B$257,全武将名字及头像!$Q$3:$Q$257)</f>
        <v>14</v>
      </c>
      <c r="DD113" s="121" t="str">
        <f>LOOKUP(C113,全武将名字及头像!$B$3:$B$257,全武将名字及头像!$B$3:$B$257)</f>
        <v>刘禅</v>
      </c>
      <c r="DE113" s="121">
        <f t="shared" si="99"/>
        <v>1</v>
      </c>
    </row>
    <row r="114" spans="1:109">
      <c r="A114" s="192" t="str">
        <f t="shared" si="106"/>
        <v>6E</v>
      </c>
      <c r="B114" s="75">
        <v>110</v>
      </c>
      <c r="C114" s="75" t="s">
        <v>247</v>
      </c>
      <c r="D114" s="131" t="str">
        <f t="shared" si="80"/>
        <v>20FE</v>
      </c>
      <c r="E114" s="131">
        <f t="shared" si="100"/>
        <v>8446</v>
      </c>
      <c r="F114" s="131" t="str">
        <f t="shared" si="81"/>
        <v>9436</v>
      </c>
      <c r="G114" s="131">
        <f t="shared" si="101"/>
        <v>37942</v>
      </c>
      <c r="H114" s="131" t="str">
        <f t="shared" si="82"/>
        <v>242A</v>
      </c>
      <c r="I114" s="131">
        <f t="shared" si="102"/>
        <v>9258</v>
      </c>
      <c r="J114" s="132">
        <v>5</v>
      </c>
      <c r="K114" s="164" t="str">
        <f t="shared" si="83"/>
        <v>36</v>
      </c>
      <c r="L114" s="132">
        <f t="shared" si="103"/>
        <v>54</v>
      </c>
      <c r="M114" s="164" t="str">
        <f t="shared" si="84"/>
        <v>94</v>
      </c>
      <c r="N114" s="132">
        <f t="shared" si="85"/>
        <v>148.2109375</v>
      </c>
      <c r="O114" s="182"/>
      <c r="P114" s="166">
        <f>_xlfn.XLOOKUP(C114,全武将名字及头像!$B$3:$B$257,全武将名字及头像!$H$3:$H$257)</f>
        <v>92</v>
      </c>
      <c r="Q114" s="166">
        <f>_xlfn.XLOOKUP(C114,全武将名字及头像!$B$3:$B$257,全武将名字及头像!$I$3:$I$257)</f>
        <v>54</v>
      </c>
      <c r="R114" s="166" t="str">
        <f>_xlfn.XLOOKUP(C114,全武将名字及头像!$B$3:$B$257,全武将名字及头像!$J$3:$J$257)</f>
        <v>5C</v>
      </c>
      <c r="S114" s="166" t="str">
        <f>_xlfn.XLOOKUP(C114,全武将名字及头像!$B$3:$B$257,全武将名字及头像!$K$3:$K$257)</f>
        <v>FF</v>
      </c>
      <c r="T114" s="132" t="s">
        <v>93</v>
      </c>
      <c r="U114" s="167" t="str">
        <f>_xlfn.XLOOKUP(C114,武将属性排列!$C$1:$C$255,武将属性排列!$D$1:$D$255)</f>
        <v>在野</v>
      </c>
      <c r="V114" s="168">
        <f>_xlfn.XLOOKUP(C114,武将属性排列!$C$1:$C$255,武将属性排列!$E$1:$E$255)</f>
        <v>81</v>
      </c>
      <c r="W114" s="168">
        <f>_xlfn.XLOOKUP(C114,武将属性排列!$C$1:$C$255,武将属性排列!$F$1:$F$255)</f>
        <v>70</v>
      </c>
      <c r="X114" s="168">
        <f>_xlfn.XLOOKUP(C114,武将属性排列!$C$1:$C$255,武将属性排列!$G$1:$G$255)</f>
        <v>67</v>
      </c>
      <c r="Y114" s="168">
        <f>_xlfn.XLOOKUP(C114,武将属性排列!$C$1:$C$255,武将属性排列!$I$1:$I$255)</f>
        <v>31</v>
      </c>
      <c r="Z114" s="169">
        <f>_xlfn.XLOOKUP(C114,武将属性排列!$C$1:$C$255,武将属性排列!$K$1:$K$255)</f>
        <v>2</v>
      </c>
      <c r="AA114" s="169">
        <v>500</v>
      </c>
      <c r="AB114" s="168">
        <f>_xlfn.XLOOKUP(C114,武将属性排列!$C$1:$C$255,武将属性排列!$O$1:$O$255)</f>
        <v>68</v>
      </c>
      <c r="AC114" s="170">
        <f t="shared" si="104"/>
        <v>265924</v>
      </c>
      <c r="AD114" s="170" t="str">
        <f t="shared" si="86"/>
        <v>40EC4</v>
      </c>
      <c r="AE114" s="182"/>
      <c r="AF114" s="171">
        <f t="shared" si="105"/>
        <v>40</v>
      </c>
      <c r="AG114" s="172" t="str">
        <f t="shared" si="87"/>
        <v>51</v>
      </c>
      <c r="AH114" s="172" t="str">
        <f t="shared" si="88"/>
        <v>46</v>
      </c>
      <c r="AI114" s="172" t="str">
        <f t="shared" si="89"/>
        <v>43</v>
      </c>
      <c r="AJ114" s="164">
        <f t="shared" si="90"/>
        <v>30</v>
      </c>
      <c r="AK114" s="172" t="str">
        <f t="shared" si="91"/>
        <v>1F</v>
      </c>
      <c r="AL114" s="183" t="str">
        <f t="shared" si="92"/>
        <v>山军</v>
      </c>
      <c r="AM114" s="184">
        <f t="shared" si="93"/>
        <v>2</v>
      </c>
      <c r="AN114" s="172" t="str">
        <f t="shared" si="94"/>
        <v>5</v>
      </c>
      <c r="AO114" s="174">
        <f t="shared" si="95"/>
        <v>0</v>
      </c>
      <c r="AP114" s="174">
        <f t="shared" si="96"/>
        <v>3</v>
      </c>
      <c r="AQ114" s="175">
        <f t="shared" si="97"/>
        <v>2</v>
      </c>
      <c r="AR114" s="176" t="str">
        <f t="shared" si="98"/>
        <v>44</v>
      </c>
      <c r="AS114" s="182"/>
      <c r="AT114" s="177">
        <f>_xlfn.XLOOKUP(C114,全武将名字及头像!$B$3:$B$257,全武将名字及头像!$P$3:$P$257)</f>
        <v>71</v>
      </c>
      <c r="AU114" s="178"/>
      <c r="AV114" s="177">
        <f>_xlfn.XLOOKUP(C114,全武将名字及头像!$B$3:$B$257,全武将名字及头像!$Q$3:$Q$257)</f>
        <v>28</v>
      </c>
      <c r="DD114" s="121" t="str">
        <f>LOOKUP(C114,全武将名字及头像!$B$3:$B$257,全武将名字及头像!$B$3:$B$257)</f>
        <v>刘岱</v>
      </c>
      <c r="DE114" s="121">
        <f t="shared" si="99"/>
        <v>1</v>
      </c>
    </row>
    <row r="115" spans="1:109">
      <c r="A115" s="192" t="str">
        <f t="shared" si="106"/>
        <v>6F</v>
      </c>
      <c r="B115" s="75">
        <v>111</v>
      </c>
      <c r="C115" s="194" t="s">
        <v>248</v>
      </c>
      <c r="D115" s="131" t="str">
        <f t="shared" si="80"/>
        <v>2100</v>
      </c>
      <c r="E115" s="131">
        <f t="shared" si="100"/>
        <v>8448</v>
      </c>
      <c r="F115" s="131" t="str">
        <f t="shared" si="81"/>
        <v>943B</v>
      </c>
      <c r="G115" s="131">
        <f t="shared" si="101"/>
        <v>37947</v>
      </c>
      <c r="H115" s="131" t="str">
        <f t="shared" si="82"/>
        <v>242F</v>
      </c>
      <c r="I115" s="131">
        <f t="shared" si="102"/>
        <v>9263</v>
      </c>
      <c r="J115" s="132">
        <v>5</v>
      </c>
      <c r="K115" s="164" t="str">
        <f t="shared" si="83"/>
        <v>3B</v>
      </c>
      <c r="L115" s="132">
        <f t="shared" si="103"/>
        <v>59</v>
      </c>
      <c r="M115" s="164" t="str">
        <f t="shared" si="84"/>
        <v>94</v>
      </c>
      <c r="N115" s="132">
        <f t="shared" si="85"/>
        <v>148.23046875</v>
      </c>
      <c r="O115" s="182"/>
      <c r="P115" s="166">
        <f>_xlfn.XLOOKUP(C115,全武将名字及头像!$B$3:$B$257,全武将名字及头像!$H$3:$H$257)</f>
        <v>92</v>
      </c>
      <c r="Q115" s="166">
        <f>_xlfn.XLOOKUP(C115,全武将名字及头像!$B$3:$B$257,全武将名字及头像!$I$3:$I$257)</f>
        <v>54</v>
      </c>
      <c r="R115" s="166" t="str">
        <f>_xlfn.XLOOKUP(C115,全武将名字及头像!$B$3:$B$257,全武将名字及头像!$J$3:$J$257)</f>
        <v>5E</v>
      </c>
      <c r="S115" s="166" t="str">
        <f>_xlfn.XLOOKUP(C115,全武将名字及头像!$B$3:$B$257,全武将名字及头像!$K$3:$K$257)</f>
        <v>FF</v>
      </c>
      <c r="T115" s="132" t="s">
        <v>93</v>
      </c>
      <c r="U115" s="167" t="str">
        <f>_xlfn.XLOOKUP(C115,武将属性排列!$C$1:$C$255,武将属性排列!$D$1:$D$255)</f>
        <v>在野</v>
      </c>
      <c r="V115" s="168">
        <f>_xlfn.XLOOKUP(C115,武将属性排列!$C$1:$C$255,武将属性排列!$E$1:$E$255)</f>
        <v>91</v>
      </c>
      <c r="W115" s="168">
        <f>_xlfn.XLOOKUP(C115,武将属性排列!$C$1:$C$255,武将属性排列!$F$1:$F$255)</f>
        <v>51</v>
      </c>
      <c r="X115" s="168">
        <f>_xlfn.XLOOKUP(C115,武将属性排列!$C$1:$C$255,武将属性排列!$G$1:$G$255)</f>
        <v>82</v>
      </c>
      <c r="Y115" s="168">
        <f>_xlfn.XLOOKUP(C115,武将属性排列!$C$1:$C$255,武将属性排列!$I$1:$I$255)</f>
        <v>73</v>
      </c>
      <c r="Z115" s="169">
        <f>_xlfn.XLOOKUP(C115,武将属性排列!$C$1:$C$255,武将属性排列!$K$1:$K$255)</f>
        <v>2</v>
      </c>
      <c r="AA115" s="169">
        <v>500</v>
      </c>
      <c r="AB115" s="168">
        <f>_xlfn.XLOOKUP(C115,武将属性排列!$C$1:$C$255,武将属性排列!$O$1:$O$255)</f>
        <v>73</v>
      </c>
      <c r="AC115" s="170">
        <f t="shared" si="104"/>
        <v>265932</v>
      </c>
      <c r="AD115" s="170" t="str">
        <f t="shared" si="86"/>
        <v>40ECC</v>
      </c>
      <c r="AE115" s="182"/>
      <c r="AF115" s="171">
        <f t="shared" si="105"/>
        <v>40</v>
      </c>
      <c r="AG115" s="172" t="str">
        <f t="shared" si="87"/>
        <v>5B</v>
      </c>
      <c r="AH115" s="172" t="str">
        <f t="shared" si="88"/>
        <v>33</v>
      </c>
      <c r="AI115" s="172" t="str">
        <f t="shared" si="89"/>
        <v>52</v>
      </c>
      <c r="AJ115" s="164">
        <f t="shared" si="90"/>
        <v>20</v>
      </c>
      <c r="AK115" s="172" t="str">
        <f t="shared" si="91"/>
        <v>49</v>
      </c>
      <c r="AL115" s="183" t="str">
        <f t="shared" si="92"/>
        <v>山军</v>
      </c>
      <c r="AM115" s="184">
        <f t="shared" si="93"/>
        <v>2</v>
      </c>
      <c r="AN115" s="172" t="str">
        <f t="shared" si="94"/>
        <v>5</v>
      </c>
      <c r="AO115" s="174">
        <f t="shared" si="95"/>
        <v>0</v>
      </c>
      <c r="AP115" s="174">
        <f t="shared" si="96"/>
        <v>3</v>
      </c>
      <c r="AQ115" s="175">
        <f t="shared" si="97"/>
        <v>3</v>
      </c>
      <c r="AR115" s="176" t="str">
        <f t="shared" si="98"/>
        <v>49</v>
      </c>
      <c r="AS115" s="182"/>
      <c r="AT115" s="177">
        <f>_xlfn.XLOOKUP(C115,全武将名字及头像!$B$3:$B$257,全武将名字及头像!$P$3:$P$257)</f>
        <v>72</v>
      </c>
      <c r="AU115" s="178"/>
      <c r="AV115" s="177">
        <f>_xlfn.XLOOKUP(C115,全武将名字及头像!$B$3:$B$257,全武将名字及头像!$Q$3:$Q$257)</f>
        <v>0</v>
      </c>
      <c r="DD115" s="121" t="str">
        <f>LOOKUP(C115,全武将名字及头像!$B$3:$B$257,全武将名字及头像!$B$3:$B$257)</f>
        <v>刘封</v>
      </c>
      <c r="DE115" s="121">
        <f t="shared" si="99"/>
        <v>1</v>
      </c>
    </row>
    <row r="116" spans="1:109">
      <c r="A116" s="192" t="str">
        <f t="shared" si="106"/>
        <v>70</v>
      </c>
      <c r="B116" s="75">
        <v>112</v>
      </c>
      <c r="C116" s="75" t="s">
        <v>249</v>
      </c>
      <c r="D116" s="131" t="str">
        <f t="shared" si="80"/>
        <v>2102</v>
      </c>
      <c r="E116" s="131">
        <f t="shared" si="100"/>
        <v>8450</v>
      </c>
      <c r="F116" s="131" t="str">
        <f t="shared" si="81"/>
        <v>9440</v>
      </c>
      <c r="G116" s="131">
        <f t="shared" si="101"/>
        <v>37952</v>
      </c>
      <c r="H116" s="131" t="str">
        <f t="shared" si="82"/>
        <v>2434</v>
      </c>
      <c r="I116" s="131">
        <f t="shared" si="102"/>
        <v>9268</v>
      </c>
      <c r="J116" s="132">
        <v>5</v>
      </c>
      <c r="K116" s="164" t="str">
        <f t="shared" si="83"/>
        <v>40</v>
      </c>
      <c r="L116" s="132">
        <f t="shared" si="103"/>
        <v>64</v>
      </c>
      <c r="M116" s="164" t="str">
        <f t="shared" si="84"/>
        <v>94</v>
      </c>
      <c r="N116" s="132">
        <f t="shared" si="85"/>
        <v>148.25</v>
      </c>
      <c r="O116" s="182"/>
      <c r="P116" s="166">
        <f>_xlfn.XLOOKUP(C116,全武将名字及头像!$B$3:$B$257,全武将名字及头像!$H$3:$H$257)</f>
        <v>92</v>
      </c>
      <c r="Q116" s="166">
        <f>_xlfn.XLOOKUP(C116,全武将名字及头像!$B$3:$B$257,全武将名字及头像!$I$3:$I$257)</f>
        <v>54</v>
      </c>
      <c r="R116" s="166">
        <f>_xlfn.XLOOKUP(C116,全武将名字及头像!$B$3:$B$257,全武将名字及头像!$J$3:$J$257)</f>
        <v>70</v>
      </c>
      <c r="S116" s="166" t="str">
        <f>_xlfn.XLOOKUP(C116,全武将名字及头像!$B$3:$B$257,全武将名字及头像!$K$3:$K$257)</f>
        <v>FF</v>
      </c>
      <c r="T116" s="132" t="s">
        <v>93</v>
      </c>
      <c r="U116" s="167" t="str">
        <f>_xlfn.XLOOKUP(C116,武将属性排列!$C$1:$C$255,武将属性排列!$D$1:$D$255)</f>
        <v>在野</v>
      </c>
      <c r="V116" s="168">
        <f>_xlfn.XLOOKUP(C116,武将属性排列!$C$1:$C$255,武将属性排列!$E$1:$E$255)</f>
        <v>47</v>
      </c>
      <c r="W116" s="168">
        <f>_xlfn.XLOOKUP(C116,武将属性排列!$C$1:$C$255,武将属性排列!$F$1:$F$255)</f>
        <v>61</v>
      </c>
      <c r="X116" s="168">
        <f>_xlfn.XLOOKUP(C116,武将属性排列!$C$1:$C$255,武将属性排列!$G$1:$G$255)</f>
        <v>40</v>
      </c>
      <c r="Y116" s="168">
        <f>_xlfn.XLOOKUP(C116,武将属性排列!$C$1:$C$255,武将属性排列!$I$1:$I$255)</f>
        <v>99</v>
      </c>
      <c r="Z116" s="169">
        <f>_xlfn.XLOOKUP(C116,武将属性排列!$C$1:$C$255,武将属性排列!$K$1:$K$255)</f>
        <v>0</v>
      </c>
      <c r="AA116" s="169">
        <v>500</v>
      </c>
      <c r="AB116" s="168">
        <f>_xlfn.XLOOKUP(C116,武将属性排列!$C$1:$C$255,武将属性排列!$O$1:$O$255)</f>
        <v>81</v>
      </c>
      <c r="AC116" s="170">
        <f t="shared" si="104"/>
        <v>265940</v>
      </c>
      <c r="AD116" s="170" t="str">
        <f t="shared" si="86"/>
        <v>40ED4</v>
      </c>
      <c r="AE116" s="182"/>
      <c r="AF116" s="171">
        <f t="shared" si="105"/>
        <v>40</v>
      </c>
      <c r="AG116" s="172" t="str">
        <f t="shared" si="87"/>
        <v>2F</v>
      </c>
      <c r="AH116" s="172" t="str">
        <f t="shared" si="88"/>
        <v>3D</v>
      </c>
      <c r="AI116" s="172" t="str">
        <f t="shared" si="89"/>
        <v>28</v>
      </c>
      <c r="AJ116" s="164">
        <f t="shared" si="90"/>
        <v>40</v>
      </c>
      <c r="AK116" s="172" t="str">
        <f t="shared" si="91"/>
        <v>63</v>
      </c>
      <c r="AL116" s="183" t="str">
        <f t="shared" si="92"/>
        <v>平军</v>
      </c>
      <c r="AM116" s="184" t="str">
        <f t="shared" si="93"/>
        <v>0</v>
      </c>
      <c r="AN116" s="172" t="str">
        <f t="shared" si="94"/>
        <v>5</v>
      </c>
      <c r="AO116" s="174">
        <f t="shared" si="95"/>
        <v>0</v>
      </c>
      <c r="AP116" s="174">
        <f t="shared" si="96"/>
        <v>3</v>
      </c>
      <c r="AQ116" s="175">
        <f t="shared" si="97"/>
        <v>1</v>
      </c>
      <c r="AR116" s="176" t="str">
        <f t="shared" si="98"/>
        <v>51</v>
      </c>
      <c r="AS116" s="182"/>
      <c r="AT116" s="177">
        <f>_xlfn.XLOOKUP(C116,全武将名字及头像!$B$3:$B$257,全武将名字及头像!$P$3:$P$257)</f>
        <v>72</v>
      </c>
      <c r="AU116" s="178"/>
      <c r="AV116" s="177">
        <f>_xlfn.XLOOKUP(C116,全武将名字及头像!$B$3:$B$257,全武将名字及头像!$Q$3:$Q$257)</f>
        <v>14</v>
      </c>
      <c r="DD116" s="121" t="str">
        <f>LOOKUP(C116,全武将名字及头像!$B$3:$B$257,全武将名字及头像!$B$3:$B$257)</f>
        <v>刘琦</v>
      </c>
      <c r="DE116" s="121">
        <f t="shared" si="99"/>
        <v>1</v>
      </c>
    </row>
    <row r="117" spans="1:109">
      <c r="A117" s="192" t="str">
        <f t="shared" si="106"/>
        <v>71</v>
      </c>
      <c r="B117" s="75">
        <v>113</v>
      </c>
      <c r="C117" s="75" t="s">
        <v>250</v>
      </c>
      <c r="D117" s="131" t="str">
        <f t="shared" si="80"/>
        <v>2104</v>
      </c>
      <c r="E117" s="131">
        <f t="shared" si="100"/>
        <v>8452</v>
      </c>
      <c r="F117" s="131" t="str">
        <f t="shared" si="81"/>
        <v>9445</v>
      </c>
      <c r="G117" s="131">
        <f t="shared" si="101"/>
        <v>37957</v>
      </c>
      <c r="H117" s="131" t="str">
        <f t="shared" si="82"/>
        <v>2439</v>
      </c>
      <c r="I117" s="131">
        <f t="shared" si="102"/>
        <v>9273</v>
      </c>
      <c r="J117" s="132">
        <v>5</v>
      </c>
      <c r="K117" s="164" t="str">
        <f t="shared" si="83"/>
        <v>45</v>
      </c>
      <c r="L117" s="132">
        <f t="shared" si="103"/>
        <v>69</v>
      </c>
      <c r="M117" s="164" t="str">
        <f t="shared" si="84"/>
        <v>94</v>
      </c>
      <c r="N117" s="132">
        <f t="shared" si="85"/>
        <v>148.26953125</v>
      </c>
      <c r="O117" s="182"/>
      <c r="P117" s="166">
        <f>_xlfn.XLOOKUP(C117,全武将名字及头像!$B$3:$B$257,全武将名字及头像!$H$3:$H$257)</f>
        <v>92</v>
      </c>
      <c r="Q117" s="166">
        <f>_xlfn.XLOOKUP(C117,全武将名字及头像!$B$3:$B$257,全武将名字及头像!$I$3:$I$257)</f>
        <v>54</v>
      </c>
      <c r="R117" s="166">
        <f>_xlfn.XLOOKUP(C117,全武将名字及头像!$B$3:$B$257,全武将名字及头像!$J$3:$J$257)</f>
        <v>72</v>
      </c>
      <c r="S117" s="166">
        <f>_xlfn.XLOOKUP(C117,全武将名字及头像!$B$3:$B$257,全武将名字及头像!$K$3:$K$257)</f>
        <v>74</v>
      </c>
      <c r="T117" s="132" t="s">
        <v>93</v>
      </c>
      <c r="U117" s="167" t="str">
        <f>_xlfn.XLOOKUP(C117,武将属性排列!$C$1:$C$255,武将属性排列!$D$1:$D$255)</f>
        <v>在野</v>
      </c>
      <c r="V117" s="168">
        <f>_xlfn.XLOOKUP(C117,武将属性排列!$C$1:$C$255,武将属性排列!$E$1:$E$255)</f>
        <v>98</v>
      </c>
      <c r="W117" s="168">
        <f>_xlfn.XLOOKUP(C117,武将属性排列!$C$1:$C$255,武将属性排列!$F$1:$F$255)</f>
        <v>36</v>
      </c>
      <c r="X117" s="168">
        <f>_xlfn.XLOOKUP(C117,武将属性排列!$C$1:$C$255,武将属性排列!$G$1:$G$255)</f>
        <v>78</v>
      </c>
      <c r="Y117" s="168">
        <f>_xlfn.XLOOKUP(C117,武将属性排列!$C$1:$C$255,武将属性排列!$I$1:$I$255)</f>
        <v>96</v>
      </c>
      <c r="Z117" s="169">
        <f>_xlfn.XLOOKUP(C117,武将属性排列!$C$1:$C$255,武将属性排列!$K$1:$K$255)</f>
        <v>2</v>
      </c>
      <c r="AA117" s="169">
        <v>500</v>
      </c>
      <c r="AB117" s="168">
        <f>_xlfn.XLOOKUP(C117,武将属性排列!$C$1:$C$255,武将属性排列!$O$1:$O$255)</f>
        <v>76</v>
      </c>
      <c r="AC117" s="170">
        <f t="shared" si="104"/>
        <v>265948</v>
      </c>
      <c r="AD117" s="170" t="str">
        <f t="shared" si="86"/>
        <v>40EDC</v>
      </c>
      <c r="AE117" s="182"/>
      <c r="AF117" s="171">
        <f t="shared" si="105"/>
        <v>40</v>
      </c>
      <c r="AG117" s="172" t="str">
        <f t="shared" si="87"/>
        <v>62</v>
      </c>
      <c r="AH117" s="172" t="str">
        <f t="shared" si="88"/>
        <v>24</v>
      </c>
      <c r="AI117" s="172" t="str">
        <f t="shared" si="89"/>
        <v>4E</v>
      </c>
      <c r="AJ117" s="164">
        <f t="shared" si="90"/>
        <v>20</v>
      </c>
      <c r="AK117" s="172" t="str">
        <f t="shared" si="91"/>
        <v>60</v>
      </c>
      <c r="AL117" s="183" t="str">
        <f t="shared" si="92"/>
        <v>山军</v>
      </c>
      <c r="AM117" s="184">
        <f t="shared" si="93"/>
        <v>2</v>
      </c>
      <c r="AN117" s="172" t="str">
        <f t="shared" si="94"/>
        <v>5</v>
      </c>
      <c r="AO117" s="174">
        <f t="shared" si="95"/>
        <v>0</v>
      </c>
      <c r="AP117" s="174">
        <f t="shared" si="96"/>
        <v>4</v>
      </c>
      <c r="AQ117" s="175">
        <f t="shared" si="97"/>
        <v>3</v>
      </c>
      <c r="AR117" s="176" t="str">
        <f t="shared" si="98"/>
        <v>4C</v>
      </c>
      <c r="AS117" s="182"/>
      <c r="AT117" s="177">
        <f>_xlfn.XLOOKUP(C117,全武将名字及头像!$B$3:$B$257,全武将名字及头像!$P$3:$P$257)</f>
        <v>72</v>
      </c>
      <c r="AU117" s="178"/>
      <c r="AV117" s="177">
        <f>_xlfn.XLOOKUP(C117,全武将名字及头像!$B$3:$B$257,全武将名字及头像!$Q$3:$Q$257)</f>
        <v>28</v>
      </c>
      <c r="DD117" s="121" t="str">
        <f>LOOKUP(C117,全武将名字及头像!$B$3:$B$257,全武将名字及头像!$B$3:$B$257)</f>
        <v>刘三刀</v>
      </c>
      <c r="DE117" s="121">
        <f t="shared" si="99"/>
        <v>1</v>
      </c>
    </row>
    <row r="118" spans="1:109">
      <c r="A118" s="192" t="str">
        <f t="shared" si="106"/>
        <v>72</v>
      </c>
      <c r="B118" s="75">
        <v>114</v>
      </c>
      <c r="C118" s="75" t="s">
        <v>252</v>
      </c>
      <c r="D118" s="131" t="str">
        <f t="shared" si="80"/>
        <v>2106</v>
      </c>
      <c r="E118" s="131">
        <f t="shared" si="100"/>
        <v>8454</v>
      </c>
      <c r="F118" s="131" t="str">
        <f t="shared" si="81"/>
        <v>944A</v>
      </c>
      <c r="G118" s="131">
        <f t="shared" si="101"/>
        <v>37962</v>
      </c>
      <c r="H118" s="131" t="str">
        <f t="shared" si="82"/>
        <v>243E</v>
      </c>
      <c r="I118" s="131">
        <f t="shared" si="102"/>
        <v>9278</v>
      </c>
      <c r="J118" s="132">
        <v>5</v>
      </c>
      <c r="K118" s="164" t="str">
        <f t="shared" si="83"/>
        <v>4A</v>
      </c>
      <c r="L118" s="132">
        <f t="shared" si="103"/>
        <v>74</v>
      </c>
      <c r="M118" s="164" t="str">
        <f t="shared" si="84"/>
        <v>94</v>
      </c>
      <c r="N118" s="132">
        <f t="shared" si="85"/>
        <v>148.2890625</v>
      </c>
      <c r="O118" s="182"/>
      <c r="P118" s="166">
        <f>_xlfn.XLOOKUP(C118,全武将名字及头像!$B$3:$B$257,全武将名字及头像!$H$3:$H$257)</f>
        <v>92</v>
      </c>
      <c r="Q118" s="166">
        <f>_xlfn.XLOOKUP(C118,全武将名字及头像!$B$3:$B$257,全武将名字及头像!$I$3:$I$257)</f>
        <v>54</v>
      </c>
      <c r="R118" s="166">
        <f>_xlfn.XLOOKUP(C118,全武将名字及头像!$B$3:$B$257,全武将名字及头像!$J$3:$J$257)</f>
        <v>78</v>
      </c>
      <c r="S118" s="166" t="str">
        <f>_xlfn.XLOOKUP(C118,全武将名字及头像!$B$3:$B$257,全武将名字及头像!$K$3:$K$257)</f>
        <v>FF</v>
      </c>
      <c r="T118" s="132" t="s">
        <v>93</v>
      </c>
      <c r="U118" s="167" t="str">
        <f>_xlfn.XLOOKUP(C118,武将属性排列!$C$1:$C$255,武将属性排列!$D$1:$D$255)</f>
        <v>在野</v>
      </c>
      <c r="V118" s="168">
        <f>_xlfn.XLOOKUP(C118,武将属性排列!$C$1:$C$255,武将属性排列!$E$1:$E$255)</f>
        <v>71</v>
      </c>
      <c r="W118" s="168">
        <f>_xlfn.XLOOKUP(C118,武将属性排列!$C$1:$C$255,武将属性排列!$F$1:$F$255)</f>
        <v>90</v>
      </c>
      <c r="X118" s="168">
        <f>_xlfn.XLOOKUP(C118,武将属性排列!$C$1:$C$255,武将属性排列!$G$1:$G$255)</f>
        <v>53</v>
      </c>
      <c r="Y118" s="168">
        <f>_xlfn.XLOOKUP(C118,武将属性排列!$C$1:$C$255,武将属性排列!$I$1:$I$255)</f>
        <v>96</v>
      </c>
      <c r="Z118" s="169">
        <f>_xlfn.XLOOKUP(C118,武将属性排列!$C$1:$C$255,武将属性排列!$K$1:$K$255)</f>
        <v>0</v>
      </c>
      <c r="AA118" s="169">
        <v>500</v>
      </c>
      <c r="AB118" s="168">
        <f>_xlfn.XLOOKUP(C118,武将属性排列!$C$1:$C$255,武将属性排列!$O$1:$O$255)</f>
        <v>83</v>
      </c>
      <c r="AC118" s="170">
        <f t="shared" si="104"/>
        <v>265956</v>
      </c>
      <c r="AD118" s="170" t="str">
        <f t="shared" si="86"/>
        <v>40EE4</v>
      </c>
      <c r="AE118" s="182"/>
      <c r="AF118" s="171">
        <f t="shared" si="105"/>
        <v>40</v>
      </c>
      <c r="AG118" s="172" t="str">
        <f t="shared" si="87"/>
        <v>47</v>
      </c>
      <c r="AH118" s="172" t="str">
        <f t="shared" si="88"/>
        <v>5A</v>
      </c>
      <c r="AI118" s="172" t="str">
        <f t="shared" si="89"/>
        <v>35</v>
      </c>
      <c r="AJ118" s="164">
        <f t="shared" si="90"/>
        <v>30</v>
      </c>
      <c r="AK118" s="172" t="str">
        <f t="shared" si="91"/>
        <v>60</v>
      </c>
      <c r="AL118" s="183" t="str">
        <f t="shared" si="92"/>
        <v>平军</v>
      </c>
      <c r="AM118" s="184" t="str">
        <f t="shared" si="93"/>
        <v>0</v>
      </c>
      <c r="AN118" s="172" t="str">
        <f t="shared" si="94"/>
        <v>5</v>
      </c>
      <c r="AO118" s="174">
        <f t="shared" si="95"/>
        <v>0</v>
      </c>
      <c r="AP118" s="174">
        <f t="shared" si="96"/>
        <v>4</v>
      </c>
      <c r="AQ118" s="175">
        <f t="shared" si="97"/>
        <v>2</v>
      </c>
      <c r="AR118" s="176" t="str">
        <f t="shared" si="98"/>
        <v>53</v>
      </c>
      <c r="AS118" s="182"/>
      <c r="AT118" s="177">
        <f>_xlfn.XLOOKUP(C118,全武将名字及头像!$B$3:$B$257,全武将名字及头像!$P$3:$P$257)</f>
        <v>73</v>
      </c>
      <c r="AU118" s="178"/>
      <c r="AV118" s="177">
        <f>_xlfn.XLOOKUP(C118,全武将名字及头像!$B$3:$B$257,全武将名字及头像!$Q$3:$Q$257)</f>
        <v>0</v>
      </c>
      <c r="DD118" s="121" t="str">
        <f>LOOKUP(C118,全武将名字及头像!$B$3:$B$257,全武将名字及头像!$B$3:$B$257)</f>
        <v>刘晔</v>
      </c>
      <c r="DE118" s="121">
        <f t="shared" si="99"/>
        <v>1</v>
      </c>
    </row>
    <row r="119" spans="1:109">
      <c r="A119" s="192" t="str">
        <f t="shared" si="106"/>
        <v>73</v>
      </c>
      <c r="B119" s="75">
        <v>115</v>
      </c>
      <c r="C119" s="75" t="s">
        <v>254</v>
      </c>
      <c r="D119" s="131" t="str">
        <f t="shared" si="80"/>
        <v>2108</v>
      </c>
      <c r="E119" s="131">
        <f t="shared" si="100"/>
        <v>8456</v>
      </c>
      <c r="F119" s="131" t="str">
        <f t="shared" si="81"/>
        <v>944F</v>
      </c>
      <c r="G119" s="131">
        <f t="shared" si="101"/>
        <v>37967</v>
      </c>
      <c r="H119" s="131" t="str">
        <f t="shared" si="82"/>
        <v>2443</v>
      </c>
      <c r="I119" s="131">
        <f t="shared" si="102"/>
        <v>9283</v>
      </c>
      <c r="J119" s="132">
        <v>5</v>
      </c>
      <c r="K119" s="164" t="str">
        <f t="shared" si="83"/>
        <v>4F</v>
      </c>
      <c r="L119" s="132">
        <f t="shared" si="103"/>
        <v>79</v>
      </c>
      <c r="M119" s="164" t="str">
        <f t="shared" si="84"/>
        <v>94</v>
      </c>
      <c r="N119" s="132">
        <f t="shared" si="85"/>
        <v>148.30859375</v>
      </c>
      <c r="O119" s="182"/>
      <c r="P119" s="166">
        <f>_xlfn.XLOOKUP(C119,全武将名字及头像!$B$3:$B$257,全武将名字及头像!$H$3:$H$257)</f>
        <v>92</v>
      </c>
      <c r="Q119" s="166">
        <f>_xlfn.XLOOKUP(C119,全武将名字及头像!$B$3:$B$257,全武将名字及头像!$I$3:$I$257)</f>
        <v>54</v>
      </c>
      <c r="R119" s="166" t="str">
        <f>_xlfn.XLOOKUP(C119,全武将名字及头像!$B$3:$B$257,全武将名字及头像!$J$3:$J$257)</f>
        <v>7C</v>
      </c>
      <c r="S119" s="166" t="str">
        <f>_xlfn.XLOOKUP(C119,全武将名字及头像!$B$3:$B$257,全武将名字及头像!$K$3:$K$257)</f>
        <v>FF</v>
      </c>
      <c r="T119" s="132" t="s">
        <v>93</v>
      </c>
      <c r="U119" s="167" t="str">
        <f>_xlfn.XLOOKUP(C119,武将属性排列!$C$1:$C$255,武将属性排列!$D$1:$D$255)</f>
        <v>在野</v>
      </c>
      <c r="V119" s="168">
        <f>_xlfn.XLOOKUP(C119,武将属性排列!$C$1:$C$255,武将属性排列!$E$1:$E$255)</f>
        <v>51</v>
      </c>
      <c r="W119" s="168">
        <f>_xlfn.XLOOKUP(C119,武将属性排列!$C$1:$C$255,武将属性排列!$F$1:$F$255)</f>
        <v>53</v>
      </c>
      <c r="X119" s="168">
        <f>_xlfn.XLOOKUP(C119,武将属性排列!$C$1:$C$255,武将属性排列!$G$1:$G$255)</f>
        <v>40</v>
      </c>
      <c r="Y119" s="168">
        <f>_xlfn.XLOOKUP(C119,武将属性排列!$C$1:$C$255,武将属性排列!$I$1:$I$255)</f>
        <v>99</v>
      </c>
      <c r="Z119" s="169">
        <f>_xlfn.XLOOKUP(C119,武将属性排列!$C$1:$C$255,武将属性排列!$K$1:$K$255)</f>
        <v>0</v>
      </c>
      <c r="AA119" s="169">
        <v>500</v>
      </c>
      <c r="AB119" s="168">
        <f>_xlfn.XLOOKUP(C119,武将属性排列!$C$1:$C$255,武将属性排列!$O$1:$O$255)</f>
        <v>90</v>
      </c>
      <c r="AC119" s="170">
        <f t="shared" si="104"/>
        <v>265964</v>
      </c>
      <c r="AD119" s="170" t="str">
        <f t="shared" si="86"/>
        <v>40EEC</v>
      </c>
      <c r="AE119" s="182"/>
      <c r="AF119" s="171">
        <f t="shared" si="105"/>
        <v>40</v>
      </c>
      <c r="AG119" s="172" t="str">
        <f t="shared" si="87"/>
        <v>33</v>
      </c>
      <c r="AH119" s="172" t="str">
        <f t="shared" si="88"/>
        <v>35</v>
      </c>
      <c r="AI119" s="172" t="str">
        <f t="shared" si="89"/>
        <v>28</v>
      </c>
      <c r="AJ119" s="164">
        <f t="shared" si="90"/>
        <v>40</v>
      </c>
      <c r="AK119" s="172" t="str">
        <f t="shared" si="91"/>
        <v>63</v>
      </c>
      <c r="AL119" s="183" t="str">
        <f t="shared" si="92"/>
        <v>平军</v>
      </c>
      <c r="AM119" s="184" t="str">
        <f t="shared" si="93"/>
        <v>0</v>
      </c>
      <c r="AN119" s="172" t="str">
        <f t="shared" si="94"/>
        <v>5</v>
      </c>
      <c r="AO119" s="174">
        <f t="shared" si="95"/>
        <v>0</v>
      </c>
      <c r="AP119" s="174">
        <f t="shared" si="96"/>
        <v>3</v>
      </c>
      <c r="AQ119" s="175">
        <f t="shared" si="97"/>
        <v>1</v>
      </c>
      <c r="AR119" s="176" t="str">
        <f t="shared" si="98"/>
        <v>5A</v>
      </c>
      <c r="AS119" s="182"/>
      <c r="AT119" s="177">
        <f>_xlfn.XLOOKUP(C119,全武将名字及头像!$B$3:$B$257,全武将名字及头像!$P$3:$P$257)</f>
        <v>73</v>
      </c>
      <c r="AU119" s="178"/>
      <c r="AV119" s="177">
        <f>_xlfn.XLOOKUP(C119,全武将名字及头像!$B$3:$B$257,全武将名字及头像!$Q$3:$Q$257)</f>
        <v>14</v>
      </c>
      <c r="DD119" s="121" t="str">
        <f>LOOKUP(C119,全武将名字及头像!$B$3:$B$257,全武将名字及头像!$B$3:$B$257)</f>
        <v>刘璋</v>
      </c>
      <c r="DE119" s="121">
        <f t="shared" si="99"/>
        <v>1</v>
      </c>
    </row>
    <row r="120" spans="1:109">
      <c r="A120" s="192" t="str">
        <f t="shared" si="106"/>
        <v>74</v>
      </c>
      <c r="B120" s="75">
        <v>116</v>
      </c>
      <c r="C120" s="75" t="s">
        <v>255</v>
      </c>
      <c r="D120" s="131" t="str">
        <f t="shared" si="80"/>
        <v>210A</v>
      </c>
      <c r="E120" s="131">
        <f t="shared" si="100"/>
        <v>8458</v>
      </c>
      <c r="F120" s="131" t="str">
        <f t="shared" si="81"/>
        <v>9454</v>
      </c>
      <c r="G120" s="131">
        <f t="shared" si="101"/>
        <v>37972</v>
      </c>
      <c r="H120" s="131" t="str">
        <f t="shared" si="82"/>
        <v>2448</v>
      </c>
      <c r="I120" s="131">
        <f t="shared" si="102"/>
        <v>9288</v>
      </c>
      <c r="J120" s="132">
        <v>5</v>
      </c>
      <c r="K120" s="164" t="str">
        <f t="shared" si="83"/>
        <v>54</v>
      </c>
      <c r="L120" s="132">
        <f t="shared" si="103"/>
        <v>84</v>
      </c>
      <c r="M120" s="164" t="str">
        <f t="shared" si="84"/>
        <v>94</v>
      </c>
      <c r="N120" s="132">
        <f t="shared" si="85"/>
        <v>148.328125</v>
      </c>
      <c r="O120" s="182"/>
      <c r="P120" s="166">
        <f>_xlfn.XLOOKUP(C120,全武将名字及头像!$B$3:$B$257,全武将名字及头像!$H$3:$H$257)</f>
        <v>93</v>
      </c>
      <c r="Q120" s="166">
        <f>_xlfn.XLOOKUP(C120,全武将名字及头像!$B$3:$B$257,全武将名字及头像!$I$3:$I$257)</f>
        <v>50</v>
      </c>
      <c r="R120" s="166">
        <f>_xlfn.XLOOKUP(C120,全武将名字及头像!$B$3:$B$257,全武将名字及头像!$J$3:$J$257)</f>
        <v>52</v>
      </c>
      <c r="S120" s="166" t="str">
        <f>_xlfn.XLOOKUP(C120,全武将名字及头像!$B$3:$B$257,全武将名字及头像!$K$3:$K$257)</f>
        <v>FF</v>
      </c>
      <c r="T120" s="132" t="s">
        <v>93</v>
      </c>
      <c r="U120" s="167" t="str">
        <f>_xlfn.XLOOKUP(C120,武将属性排列!$C$1:$C$255,武将属性排列!$D$1:$D$255)</f>
        <v>在野</v>
      </c>
      <c r="V120" s="168">
        <f>_xlfn.XLOOKUP(C120,武将属性排列!$C$1:$C$255,武将属性排列!$E$1:$E$255)</f>
        <v>78</v>
      </c>
      <c r="W120" s="168">
        <f>_xlfn.XLOOKUP(C120,武将属性排列!$C$1:$C$255,武将属性排列!$F$1:$F$255)</f>
        <v>91</v>
      </c>
      <c r="X120" s="168">
        <f>_xlfn.XLOOKUP(C120,武将属性排列!$C$1:$C$255,武将属性排列!$G$1:$G$255)</f>
        <v>63</v>
      </c>
      <c r="Y120" s="168">
        <f>_xlfn.XLOOKUP(C120,武将属性排列!$C$1:$C$255,武将属性排列!$I$1:$I$255)</f>
        <v>50</v>
      </c>
      <c r="Z120" s="169">
        <f>_xlfn.XLOOKUP(C120,武将属性排列!$C$1:$C$255,武将属性排列!$K$1:$K$255)</f>
        <v>0</v>
      </c>
      <c r="AA120" s="169">
        <v>500</v>
      </c>
      <c r="AB120" s="168">
        <f>_xlfn.XLOOKUP(C120,武将属性排列!$C$1:$C$255,武将属性排列!$O$1:$O$255)</f>
        <v>89</v>
      </c>
      <c r="AC120" s="170">
        <f t="shared" si="104"/>
        <v>265972</v>
      </c>
      <c r="AD120" s="170" t="str">
        <f t="shared" si="86"/>
        <v>40EF4</v>
      </c>
      <c r="AE120" s="182"/>
      <c r="AF120" s="171">
        <f t="shared" si="105"/>
        <v>40</v>
      </c>
      <c r="AG120" s="172" t="str">
        <f t="shared" si="87"/>
        <v>4E</v>
      </c>
      <c r="AH120" s="172" t="str">
        <f t="shared" si="88"/>
        <v>5B</v>
      </c>
      <c r="AI120" s="172" t="str">
        <f t="shared" si="89"/>
        <v>3F</v>
      </c>
      <c r="AJ120" s="164">
        <f t="shared" si="90"/>
        <v>30</v>
      </c>
      <c r="AK120" s="172" t="str">
        <f t="shared" si="91"/>
        <v>32</v>
      </c>
      <c r="AL120" s="183" t="str">
        <f t="shared" si="92"/>
        <v>平军</v>
      </c>
      <c r="AM120" s="184" t="str">
        <f t="shared" si="93"/>
        <v>0</v>
      </c>
      <c r="AN120" s="172" t="str">
        <f t="shared" si="94"/>
        <v>5</v>
      </c>
      <c r="AO120" s="174">
        <f t="shared" si="95"/>
        <v>0</v>
      </c>
      <c r="AP120" s="174">
        <f t="shared" si="96"/>
        <v>3</v>
      </c>
      <c r="AQ120" s="175">
        <f t="shared" si="97"/>
        <v>2</v>
      </c>
      <c r="AR120" s="176" t="str">
        <f t="shared" si="98"/>
        <v>59</v>
      </c>
      <c r="AS120" s="182"/>
      <c r="AT120" s="177">
        <f>_xlfn.XLOOKUP(C120,全武将名字及头像!$B$3:$B$257,全武将名字及头像!$P$3:$P$257)</f>
        <v>73</v>
      </c>
      <c r="AU120" s="178"/>
      <c r="AV120" s="177">
        <f>_xlfn.XLOOKUP(C120,全武将名字及头像!$B$3:$B$257,全武将名字及头像!$Q$3:$Q$257)</f>
        <v>28</v>
      </c>
      <c r="DD120" s="121" t="str">
        <f>LOOKUP(C120,全武将名字及头像!$B$3:$B$257,全武将名字及头像!$B$3:$B$257)</f>
        <v>卢植</v>
      </c>
      <c r="DE120" s="121">
        <f t="shared" si="99"/>
        <v>1</v>
      </c>
    </row>
    <row r="121" spans="1:109">
      <c r="A121" s="192" t="str">
        <f t="shared" si="106"/>
        <v>75</v>
      </c>
      <c r="B121" s="75">
        <v>117</v>
      </c>
      <c r="C121" s="75" t="s">
        <v>256</v>
      </c>
      <c r="D121" s="131" t="str">
        <f t="shared" si="80"/>
        <v>210C</v>
      </c>
      <c r="E121" s="131">
        <f t="shared" si="100"/>
        <v>8460</v>
      </c>
      <c r="F121" s="131" t="str">
        <f t="shared" si="81"/>
        <v>9459</v>
      </c>
      <c r="G121" s="131">
        <f t="shared" si="101"/>
        <v>37977</v>
      </c>
      <c r="H121" s="131" t="str">
        <f t="shared" si="82"/>
        <v>244D</v>
      </c>
      <c r="I121" s="131">
        <f t="shared" si="102"/>
        <v>9293</v>
      </c>
      <c r="J121" s="132">
        <v>5</v>
      </c>
      <c r="K121" s="164" t="str">
        <f t="shared" si="83"/>
        <v>59</v>
      </c>
      <c r="L121" s="132">
        <f t="shared" si="103"/>
        <v>89</v>
      </c>
      <c r="M121" s="164" t="str">
        <f t="shared" si="84"/>
        <v>94</v>
      </c>
      <c r="N121" s="132">
        <f t="shared" si="85"/>
        <v>148.34765625</v>
      </c>
      <c r="O121" s="182"/>
      <c r="P121" s="166">
        <f>_xlfn.XLOOKUP(C121,全武将名字及头像!$B$3:$B$257,全武将名字及头像!$H$3:$H$257)</f>
        <v>93</v>
      </c>
      <c r="Q121" s="166">
        <f>_xlfn.XLOOKUP(C121,全武将名字及头像!$B$3:$B$257,全武将名字及头像!$I$3:$I$257)</f>
        <v>54</v>
      </c>
      <c r="R121" s="166">
        <f>_xlfn.XLOOKUP(C121,全武将名字及头像!$B$3:$B$257,全武将名字及头像!$J$3:$J$257)</f>
        <v>56</v>
      </c>
      <c r="S121" s="166" t="str">
        <f>_xlfn.XLOOKUP(C121,全武将名字及头像!$B$3:$B$257,全武将名字及头像!$K$3:$K$257)</f>
        <v>FF</v>
      </c>
      <c r="T121" s="132" t="s">
        <v>93</v>
      </c>
      <c r="U121" s="167" t="str">
        <f>_xlfn.XLOOKUP(C121,武将属性排列!$C$1:$C$255,武将属性排列!$D$1:$D$255)</f>
        <v>在野</v>
      </c>
      <c r="V121" s="168">
        <f>_xlfn.XLOOKUP(C121,武将属性排列!$C$1:$C$255,武将属性排列!$E$1:$E$255)</f>
        <v>62</v>
      </c>
      <c r="W121" s="168">
        <f>_xlfn.XLOOKUP(C121,武将属性排列!$C$1:$C$255,武将属性排列!$F$1:$F$255)</f>
        <v>95</v>
      </c>
      <c r="X121" s="168">
        <f>_xlfn.XLOOKUP(C121,武将属性排列!$C$1:$C$255,武将属性排列!$G$1:$G$255)</f>
        <v>51</v>
      </c>
      <c r="Y121" s="168">
        <f>_xlfn.XLOOKUP(C121,武将属性排列!$C$1:$C$255,武将属性排列!$I$1:$I$255)</f>
        <v>96</v>
      </c>
      <c r="Z121" s="169">
        <f>_xlfn.XLOOKUP(C121,武将属性排列!$C$1:$C$255,武将属性排列!$K$1:$K$255)</f>
        <v>1</v>
      </c>
      <c r="AA121" s="169">
        <v>500</v>
      </c>
      <c r="AB121" s="168">
        <f>_xlfn.XLOOKUP(C121,武将属性排列!$C$1:$C$255,武将属性排列!$O$1:$O$255)</f>
        <v>98</v>
      </c>
      <c r="AC121" s="170">
        <f t="shared" si="104"/>
        <v>265980</v>
      </c>
      <c r="AD121" s="170" t="str">
        <f t="shared" si="86"/>
        <v>40EFC</v>
      </c>
      <c r="AE121" s="182"/>
      <c r="AF121" s="171">
        <f t="shared" si="105"/>
        <v>40</v>
      </c>
      <c r="AG121" s="172" t="str">
        <f t="shared" si="87"/>
        <v>3E</v>
      </c>
      <c r="AH121" s="172" t="str">
        <f t="shared" si="88"/>
        <v>5F</v>
      </c>
      <c r="AI121" s="172" t="str">
        <f t="shared" si="89"/>
        <v>33</v>
      </c>
      <c r="AJ121" s="164">
        <f t="shared" si="90"/>
        <v>30</v>
      </c>
      <c r="AK121" s="172" t="str">
        <f t="shared" si="91"/>
        <v>60</v>
      </c>
      <c r="AL121" s="183" t="str">
        <f t="shared" si="92"/>
        <v>水军</v>
      </c>
      <c r="AM121" s="184">
        <f t="shared" si="93"/>
        <v>1</v>
      </c>
      <c r="AN121" s="172" t="str">
        <f t="shared" si="94"/>
        <v>5</v>
      </c>
      <c r="AO121" s="174">
        <f t="shared" si="95"/>
        <v>0</v>
      </c>
      <c r="AP121" s="174">
        <f t="shared" si="96"/>
        <v>4</v>
      </c>
      <c r="AQ121" s="175">
        <f t="shared" si="97"/>
        <v>2</v>
      </c>
      <c r="AR121" s="176" t="str">
        <f t="shared" si="98"/>
        <v>62</v>
      </c>
      <c r="AS121" s="182"/>
      <c r="AT121" s="177">
        <f>_xlfn.XLOOKUP(C121,全武将名字及头像!$B$3:$B$257,全武将名字及头像!$P$3:$P$257)</f>
        <v>74</v>
      </c>
      <c r="AU121" s="178"/>
      <c r="AV121" s="177">
        <f>_xlfn.XLOOKUP(C121,全武将名字及头像!$B$3:$B$257,全武将名字及头像!$Q$3:$Q$257)</f>
        <v>0</v>
      </c>
      <c r="DD121" s="121" t="str">
        <f>LOOKUP(C121,全武将名字及头像!$B$3:$B$257,全武将名字及头像!$B$3:$B$257)</f>
        <v>鲁肃</v>
      </c>
      <c r="DE121" s="121">
        <f t="shared" si="99"/>
        <v>1</v>
      </c>
    </row>
    <row r="122" spans="1:109">
      <c r="A122" s="192" t="str">
        <f t="shared" si="106"/>
        <v>76</v>
      </c>
      <c r="B122" s="75">
        <v>118</v>
      </c>
      <c r="C122" s="75" t="s">
        <v>257</v>
      </c>
      <c r="D122" s="131" t="str">
        <f t="shared" si="80"/>
        <v>210E</v>
      </c>
      <c r="E122" s="131">
        <f t="shared" si="100"/>
        <v>8462</v>
      </c>
      <c r="F122" s="131" t="str">
        <f t="shared" si="81"/>
        <v>945E</v>
      </c>
      <c r="G122" s="131">
        <f t="shared" si="101"/>
        <v>37982</v>
      </c>
      <c r="H122" s="131" t="str">
        <f t="shared" si="82"/>
        <v>2452</v>
      </c>
      <c r="I122" s="131">
        <f t="shared" si="102"/>
        <v>9298</v>
      </c>
      <c r="J122" s="132">
        <v>5</v>
      </c>
      <c r="K122" s="164" t="str">
        <f t="shared" si="83"/>
        <v>5E</v>
      </c>
      <c r="L122" s="132">
        <f t="shared" si="103"/>
        <v>94</v>
      </c>
      <c r="M122" s="164" t="str">
        <f t="shared" si="84"/>
        <v>94</v>
      </c>
      <c r="N122" s="132">
        <f t="shared" si="85"/>
        <v>148.3671875</v>
      </c>
      <c r="O122" s="182"/>
      <c r="P122" s="166">
        <f>_xlfn.XLOOKUP(C122,全武将名字及头像!$B$3:$B$257,全武将名字及头像!$H$3:$H$257)</f>
        <v>94</v>
      </c>
      <c r="Q122" s="166">
        <f>_xlfn.XLOOKUP(C122,全武将名字及头像!$B$3:$B$257,全武将名字及头像!$I$3:$I$257)</f>
        <v>50</v>
      </c>
      <c r="R122" s="166">
        <f>_xlfn.XLOOKUP(C122,全武将名字及头像!$B$3:$B$257,全武将名字及头像!$J$3:$J$257)</f>
        <v>52</v>
      </c>
      <c r="S122" s="166" t="str">
        <f>_xlfn.XLOOKUP(C122,全武将名字及头像!$B$3:$B$257,全武将名字及头像!$K$3:$K$257)</f>
        <v>FF</v>
      </c>
      <c r="T122" s="132" t="s">
        <v>93</v>
      </c>
      <c r="U122" s="167" t="str">
        <f>_xlfn.XLOOKUP(C122,武将属性排列!$C$1:$C$255,武将属性排列!$D$1:$D$255)</f>
        <v>在野</v>
      </c>
      <c r="V122" s="168">
        <f>_xlfn.XLOOKUP(C122,武将属性排列!$C$1:$C$255,武将属性排列!$E$1:$E$255)</f>
        <v>77</v>
      </c>
      <c r="W122" s="168">
        <f>_xlfn.XLOOKUP(C122,武将属性排列!$C$1:$C$255,武将属性排列!$F$1:$F$255)</f>
        <v>97</v>
      </c>
      <c r="X122" s="168">
        <f>_xlfn.XLOOKUP(C122,武将属性排列!$C$1:$C$255,武将属性排列!$G$1:$G$255)</f>
        <v>69</v>
      </c>
      <c r="Y122" s="168">
        <f>_xlfn.XLOOKUP(C122,武将属性排列!$C$1:$C$255,武将属性排列!$I$1:$I$255)</f>
        <v>97</v>
      </c>
      <c r="Z122" s="169">
        <f>_xlfn.XLOOKUP(C122,武将属性排列!$C$1:$C$255,武将属性排列!$K$1:$K$255)</f>
        <v>1</v>
      </c>
      <c r="AA122" s="169">
        <v>500</v>
      </c>
      <c r="AB122" s="168">
        <f>_xlfn.XLOOKUP(C122,武将属性排列!$C$1:$C$255,武将属性排列!$O$1:$O$255)</f>
        <v>93</v>
      </c>
      <c r="AC122" s="170">
        <f t="shared" si="104"/>
        <v>265988</v>
      </c>
      <c r="AD122" s="170" t="str">
        <f t="shared" si="86"/>
        <v>40F04</v>
      </c>
      <c r="AE122" s="182"/>
      <c r="AF122" s="171">
        <f t="shared" si="105"/>
        <v>40</v>
      </c>
      <c r="AG122" s="172" t="str">
        <f t="shared" si="87"/>
        <v>4D</v>
      </c>
      <c r="AH122" s="172" t="str">
        <f t="shared" si="88"/>
        <v>61</v>
      </c>
      <c r="AI122" s="172" t="str">
        <f t="shared" si="89"/>
        <v>45</v>
      </c>
      <c r="AJ122" s="164">
        <f t="shared" si="90"/>
        <v>30</v>
      </c>
      <c r="AK122" s="172" t="str">
        <f t="shared" si="91"/>
        <v>61</v>
      </c>
      <c r="AL122" s="183" t="str">
        <f t="shared" si="92"/>
        <v>水军</v>
      </c>
      <c r="AM122" s="184">
        <f t="shared" si="93"/>
        <v>1</v>
      </c>
      <c r="AN122" s="172" t="str">
        <f t="shared" si="94"/>
        <v>5</v>
      </c>
      <c r="AO122" s="174">
        <f t="shared" si="95"/>
        <v>0</v>
      </c>
      <c r="AP122" s="174">
        <f t="shared" si="96"/>
        <v>3</v>
      </c>
      <c r="AQ122" s="175">
        <f t="shared" si="97"/>
        <v>2</v>
      </c>
      <c r="AR122" s="176" t="str">
        <f t="shared" si="98"/>
        <v>5D</v>
      </c>
      <c r="AS122" s="182"/>
      <c r="AT122" s="177">
        <f>_xlfn.XLOOKUP(C122,全武将名字及头像!$B$3:$B$257,全武将名字及头像!$P$3:$P$257)</f>
        <v>74</v>
      </c>
      <c r="AU122" s="178"/>
      <c r="AV122" s="177">
        <f>_xlfn.XLOOKUP(C122,全武将名字及头像!$B$3:$B$257,全武将名字及头像!$Q$3:$Q$257)</f>
        <v>14</v>
      </c>
      <c r="DD122" s="121" t="str">
        <f>LOOKUP(C122,全武将名字及头像!$B$3:$B$257,全武将名字及头像!$B$3:$B$257)</f>
        <v>陆逊</v>
      </c>
      <c r="DE122" s="121">
        <f t="shared" si="99"/>
        <v>1</v>
      </c>
    </row>
    <row r="123" spans="1:109">
      <c r="A123" s="192" t="str">
        <f t="shared" si="106"/>
        <v>77</v>
      </c>
      <c r="B123" s="75">
        <v>119</v>
      </c>
      <c r="C123" s="75" t="s">
        <v>258</v>
      </c>
      <c r="D123" s="131" t="str">
        <f t="shared" si="80"/>
        <v>2110</v>
      </c>
      <c r="E123" s="131">
        <f t="shared" si="100"/>
        <v>8464</v>
      </c>
      <c r="F123" s="131" t="str">
        <f t="shared" si="81"/>
        <v>9463</v>
      </c>
      <c r="G123" s="131">
        <f t="shared" si="101"/>
        <v>37987</v>
      </c>
      <c r="H123" s="131" t="str">
        <f t="shared" si="82"/>
        <v>2457</v>
      </c>
      <c r="I123" s="131">
        <f t="shared" si="102"/>
        <v>9303</v>
      </c>
      <c r="J123" s="132">
        <v>5</v>
      </c>
      <c r="K123" s="164" t="str">
        <f t="shared" si="83"/>
        <v>63</v>
      </c>
      <c r="L123" s="132">
        <f t="shared" si="103"/>
        <v>99</v>
      </c>
      <c r="M123" s="164" t="str">
        <f t="shared" si="84"/>
        <v>94</v>
      </c>
      <c r="N123" s="132">
        <f t="shared" si="85"/>
        <v>148.38671875</v>
      </c>
      <c r="O123" s="182"/>
      <c r="P123" s="166">
        <f>_xlfn.XLOOKUP(C123,全武将名字及头像!$B$3:$B$257,全武将名字及头像!$H$3:$H$257)</f>
        <v>93</v>
      </c>
      <c r="Q123" s="166">
        <f>_xlfn.XLOOKUP(C123,全武将名字及头像!$B$3:$B$257,全武将名字及头像!$I$3:$I$257)</f>
        <v>58</v>
      </c>
      <c r="R123" s="166" t="str">
        <f>_xlfn.XLOOKUP(C123,全武将名字及头像!$B$3:$B$257,全武将名字及头像!$J$3:$J$257)</f>
        <v>5A</v>
      </c>
      <c r="S123" s="166" t="str">
        <f>_xlfn.XLOOKUP(C123,全武将名字及头像!$B$3:$B$257,全武将名字及头像!$K$3:$K$257)</f>
        <v>FF</v>
      </c>
      <c r="T123" s="132" t="s">
        <v>93</v>
      </c>
      <c r="U123" s="167" t="str">
        <f>_xlfn.XLOOKUP(C123,武将属性排列!$C$1:$C$255,武将属性排列!$D$1:$D$255)</f>
        <v>在野</v>
      </c>
      <c r="V123" s="168">
        <f>_xlfn.XLOOKUP(C123,武将属性排列!$C$1:$C$255,武将属性排列!$E$1:$E$255)</f>
        <v>99</v>
      </c>
      <c r="W123" s="168">
        <f>_xlfn.XLOOKUP(C123,武将属性排列!$C$1:$C$255,武将属性排列!$F$1:$F$255)</f>
        <v>51</v>
      </c>
      <c r="X123" s="168">
        <f>_xlfn.XLOOKUP(C123,武将属性排列!$C$1:$C$255,武将属性排列!$G$1:$G$255)</f>
        <v>99</v>
      </c>
      <c r="Y123" s="168">
        <f>_xlfn.XLOOKUP(C123,武将属性排列!$C$1:$C$255,武将属性排列!$I$1:$I$255)</f>
        <v>99</v>
      </c>
      <c r="Z123" s="169">
        <f>_xlfn.XLOOKUP(C123,武将属性排列!$C$1:$C$255,武将属性排列!$K$1:$K$255)</f>
        <v>2</v>
      </c>
      <c r="AA123" s="169">
        <v>500</v>
      </c>
      <c r="AB123" s="168">
        <f>_xlfn.XLOOKUP(C123,武将属性排列!$C$1:$C$255,武将属性排列!$O$1:$O$255)</f>
        <v>18</v>
      </c>
      <c r="AC123" s="170">
        <f t="shared" si="104"/>
        <v>265996</v>
      </c>
      <c r="AD123" s="170" t="str">
        <f t="shared" si="86"/>
        <v>40F0C</v>
      </c>
      <c r="AE123" s="182"/>
      <c r="AF123" s="171">
        <f t="shared" si="105"/>
        <v>40</v>
      </c>
      <c r="AG123" s="172" t="str">
        <f t="shared" si="87"/>
        <v>63</v>
      </c>
      <c r="AH123" s="172" t="str">
        <f t="shared" si="88"/>
        <v>33</v>
      </c>
      <c r="AI123" s="172" t="str">
        <f t="shared" si="89"/>
        <v>63</v>
      </c>
      <c r="AJ123" s="164">
        <f t="shared" si="90"/>
        <v>10</v>
      </c>
      <c r="AK123" s="172" t="str">
        <f t="shared" si="91"/>
        <v>63</v>
      </c>
      <c r="AL123" s="183" t="str">
        <f t="shared" si="92"/>
        <v>山军</v>
      </c>
      <c r="AM123" s="184">
        <f t="shared" si="93"/>
        <v>2</v>
      </c>
      <c r="AN123" s="172" t="str">
        <f t="shared" si="94"/>
        <v>5</v>
      </c>
      <c r="AO123" s="174">
        <f t="shared" si="95"/>
        <v>0</v>
      </c>
      <c r="AP123" s="174">
        <f t="shared" si="96"/>
        <v>4</v>
      </c>
      <c r="AQ123" s="175">
        <f t="shared" si="97"/>
        <v>4</v>
      </c>
      <c r="AR123" s="176" t="str">
        <f t="shared" si="98"/>
        <v>12</v>
      </c>
      <c r="AS123" s="182"/>
      <c r="AT123" s="177">
        <f>_xlfn.XLOOKUP(C123,全武将名字及头像!$B$3:$B$257,全武将名字及头像!$P$3:$P$257)</f>
        <v>74</v>
      </c>
      <c r="AU123" s="178"/>
      <c r="AV123" s="177">
        <f>_xlfn.XLOOKUP(C123,全武将名字及头像!$B$3:$B$257,全武将名字及头像!$Q$3:$Q$257)</f>
        <v>28</v>
      </c>
      <c r="DD123" s="121" t="str">
        <f>LOOKUP(C123,全武将名字及头像!$B$3:$B$257,全武将名字及头像!$B$3:$B$257)</f>
        <v>吕布</v>
      </c>
      <c r="DE123" s="121">
        <f t="shared" si="99"/>
        <v>1</v>
      </c>
    </row>
    <row r="124" spans="1:109">
      <c r="A124" s="192" t="str">
        <f t="shared" si="106"/>
        <v>78</v>
      </c>
      <c r="B124" s="75">
        <v>120</v>
      </c>
      <c r="C124" s="75" t="s">
        <v>259</v>
      </c>
      <c r="D124" s="131" t="str">
        <f t="shared" si="80"/>
        <v>2112</v>
      </c>
      <c r="E124" s="131">
        <f t="shared" si="100"/>
        <v>8466</v>
      </c>
      <c r="F124" s="131" t="str">
        <f t="shared" si="81"/>
        <v>9468</v>
      </c>
      <c r="G124" s="131">
        <f t="shared" si="101"/>
        <v>37992</v>
      </c>
      <c r="H124" s="131" t="str">
        <f t="shared" si="82"/>
        <v>245C</v>
      </c>
      <c r="I124" s="131">
        <f t="shared" si="102"/>
        <v>9308</v>
      </c>
      <c r="J124" s="132">
        <v>5</v>
      </c>
      <c r="K124" s="164" t="str">
        <f t="shared" si="83"/>
        <v>68</v>
      </c>
      <c r="L124" s="132">
        <f t="shared" si="103"/>
        <v>104</v>
      </c>
      <c r="M124" s="164" t="str">
        <f t="shared" si="84"/>
        <v>94</v>
      </c>
      <c r="N124" s="132">
        <f t="shared" si="85"/>
        <v>148.40625</v>
      </c>
      <c r="O124" s="182"/>
      <c r="P124" s="166">
        <f>_xlfn.XLOOKUP(C124,全武将名字及头像!$B$3:$B$257,全武将名字及头像!$H$3:$H$257)</f>
        <v>93</v>
      </c>
      <c r="Q124" s="166">
        <f>_xlfn.XLOOKUP(C124,全武将名字及头像!$B$3:$B$257,全武将名字及头像!$I$3:$I$257)</f>
        <v>58</v>
      </c>
      <c r="R124" s="166" t="str">
        <f>_xlfn.XLOOKUP(C124,全武将名字及头像!$B$3:$B$257,全武将名字及头像!$J$3:$J$257)</f>
        <v>5C</v>
      </c>
      <c r="S124" s="166" t="str">
        <f>_xlfn.XLOOKUP(C124,全武将名字及头像!$B$3:$B$257,全武将名字及头像!$K$3:$K$257)</f>
        <v>FF</v>
      </c>
      <c r="T124" s="132" t="s">
        <v>93</v>
      </c>
      <c r="U124" s="167" t="str">
        <f>_xlfn.XLOOKUP(C124,武将属性排列!$C$1:$C$255,武将属性排列!$D$1:$D$255)</f>
        <v>在野</v>
      </c>
      <c r="V124" s="168">
        <f>_xlfn.XLOOKUP(C124,武将属性排列!$C$1:$C$255,武将属性排列!$E$1:$E$255)</f>
        <v>77</v>
      </c>
      <c r="W124" s="168">
        <f>_xlfn.XLOOKUP(C124,武将属性排列!$C$1:$C$255,武将属性排列!$F$1:$F$255)</f>
        <v>88</v>
      </c>
      <c r="X124" s="168">
        <f>_xlfn.XLOOKUP(C124,武将属性排列!$C$1:$C$255,武将属性排列!$G$1:$G$255)</f>
        <v>63</v>
      </c>
      <c r="Y124" s="168">
        <f>_xlfn.XLOOKUP(C124,武将属性排列!$C$1:$C$255,武将属性排列!$I$1:$I$255)</f>
        <v>97</v>
      </c>
      <c r="Z124" s="169">
        <f>_xlfn.XLOOKUP(C124,武将属性排列!$C$1:$C$255,武将属性排列!$K$1:$K$255)</f>
        <v>0</v>
      </c>
      <c r="AA124" s="169">
        <v>500</v>
      </c>
      <c r="AB124" s="168">
        <f>_xlfn.XLOOKUP(C124,武将属性排列!$C$1:$C$255,武将属性排列!$O$1:$O$255)</f>
        <v>91</v>
      </c>
      <c r="AC124" s="170">
        <f t="shared" si="104"/>
        <v>266004</v>
      </c>
      <c r="AD124" s="170" t="str">
        <f t="shared" si="86"/>
        <v>40F14</v>
      </c>
      <c r="AE124" s="182"/>
      <c r="AF124" s="171">
        <f t="shared" si="105"/>
        <v>40</v>
      </c>
      <c r="AG124" s="172" t="str">
        <f t="shared" si="87"/>
        <v>4D</v>
      </c>
      <c r="AH124" s="172" t="str">
        <f t="shared" si="88"/>
        <v>58</v>
      </c>
      <c r="AI124" s="172" t="str">
        <f t="shared" si="89"/>
        <v>3F</v>
      </c>
      <c r="AJ124" s="164">
        <f t="shared" si="90"/>
        <v>30</v>
      </c>
      <c r="AK124" s="172" t="str">
        <f t="shared" si="91"/>
        <v>61</v>
      </c>
      <c r="AL124" s="183" t="str">
        <f t="shared" si="92"/>
        <v>平军</v>
      </c>
      <c r="AM124" s="184" t="str">
        <f t="shared" si="93"/>
        <v>0</v>
      </c>
      <c r="AN124" s="172" t="str">
        <f t="shared" si="94"/>
        <v>5</v>
      </c>
      <c r="AO124" s="174">
        <f t="shared" si="95"/>
        <v>0</v>
      </c>
      <c r="AP124" s="174">
        <f t="shared" si="96"/>
        <v>3</v>
      </c>
      <c r="AQ124" s="175">
        <f t="shared" si="97"/>
        <v>2</v>
      </c>
      <c r="AR124" s="176" t="str">
        <f t="shared" si="98"/>
        <v>5B</v>
      </c>
      <c r="AS124" s="182"/>
      <c r="AT124" s="177">
        <f>_xlfn.XLOOKUP(C124,全武将名字及头像!$B$3:$B$257,全武将名字及头像!$P$3:$P$257)</f>
        <v>75</v>
      </c>
      <c r="AU124" s="178"/>
      <c r="AV124" s="177">
        <f>_xlfn.XLOOKUP(C124,全武将名字及头像!$B$3:$B$257,全武将名字及头像!$Q$3:$Q$257)</f>
        <v>0</v>
      </c>
      <c r="DD124" s="121" t="str">
        <f>LOOKUP(C124,全武将名字及头像!$B$3:$B$257,全武将名字及头像!$B$3:$B$257)</f>
        <v>吕岱</v>
      </c>
      <c r="DE124" s="121">
        <f t="shared" si="99"/>
        <v>1</v>
      </c>
    </row>
    <row r="125" spans="1:109">
      <c r="A125" s="192" t="str">
        <f t="shared" si="106"/>
        <v>79</v>
      </c>
      <c r="B125" s="75">
        <v>121</v>
      </c>
      <c r="C125" s="75" t="s">
        <v>260</v>
      </c>
      <c r="D125" s="131" t="str">
        <f t="shared" si="80"/>
        <v>2114</v>
      </c>
      <c r="E125" s="131">
        <f t="shared" si="100"/>
        <v>8468</v>
      </c>
      <c r="F125" s="131" t="str">
        <f t="shared" si="81"/>
        <v>946D</v>
      </c>
      <c r="G125" s="131">
        <f t="shared" si="101"/>
        <v>37997</v>
      </c>
      <c r="H125" s="131" t="str">
        <f t="shared" si="82"/>
        <v>2461</v>
      </c>
      <c r="I125" s="131">
        <f t="shared" si="102"/>
        <v>9313</v>
      </c>
      <c r="J125" s="132">
        <v>5</v>
      </c>
      <c r="K125" s="164" t="str">
        <f t="shared" si="83"/>
        <v>6D</v>
      </c>
      <c r="L125" s="132">
        <f t="shared" si="103"/>
        <v>109</v>
      </c>
      <c r="M125" s="164" t="str">
        <f t="shared" si="84"/>
        <v>94</v>
      </c>
      <c r="N125" s="132">
        <f t="shared" si="85"/>
        <v>148.42578125</v>
      </c>
      <c r="O125" s="182"/>
      <c r="P125" s="166">
        <f>_xlfn.XLOOKUP(C125,全武将名字及头像!$B$3:$B$257,全武将名字及头像!$H$3:$H$257)</f>
        <v>93</v>
      </c>
      <c r="Q125" s="166">
        <f>_xlfn.XLOOKUP(C125,全武将名字及头像!$B$3:$B$257,全武将名字及头像!$I$3:$I$257)</f>
        <v>58</v>
      </c>
      <c r="R125" s="166" t="str">
        <f>_xlfn.XLOOKUP(C125,全武将名字及头像!$B$3:$B$257,全武将名字及头像!$J$3:$J$257)</f>
        <v>5E</v>
      </c>
      <c r="S125" s="166" t="str">
        <f>_xlfn.XLOOKUP(C125,全武将名字及头像!$B$3:$B$257,全武将名字及头像!$K$3:$K$257)</f>
        <v>FF</v>
      </c>
      <c r="T125" s="132" t="s">
        <v>93</v>
      </c>
      <c r="U125" s="167" t="str">
        <f>_xlfn.XLOOKUP(C125,武将属性排列!$C$1:$C$255,武将属性排列!$D$1:$D$255)</f>
        <v>在野</v>
      </c>
      <c r="V125" s="168">
        <f>_xlfn.XLOOKUP(C125,武将属性排列!$C$1:$C$255,武将属性排列!$E$1:$E$255)</f>
        <v>60</v>
      </c>
      <c r="W125" s="168">
        <f>_xlfn.XLOOKUP(C125,武将属性排列!$C$1:$C$255,武将属性排列!$F$1:$F$255)</f>
        <v>81</v>
      </c>
      <c r="X125" s="168">
        <f>_xlfn.XLOOKUP(C125,武将属性排列!$C$1:$C$255,武将属性排列!$G$1:$G$255)</f>
        <v>51</v>
      </c>
      <c r="Y125" s="168">
        <f>_xlfn.XLOOKUP(C125,武将属性排列!$C$1:$C$255,武将属性排列!$I$1:$I$255)</f>
        <v>89</v>
      </c>
      <c r="Z125" s="169">
        <f>_xlfn.XLOOKUP(C125,武将属性排列!$C$1:$C$255,武将属性排列!$K$1:$K$255)</f>
        <v>0</v>
      </c>
      <c r="AA125" s="169">
        <v>500</v>
      </c>
      <c r="AB125" s="168">
        <f>_xlfn.XLOOKUP(C125,武将属性排列!$C$1:$C$255,武将属性排列!$O$1:$O$255)</f>
        <v>74</v>
      </c>
      <c r="AC125" s="170">
        <f t="shared" si="104"/>
        <v>266012</v>
      </c>
      <c r="AD125" s="170" t="str">
        <f t="shared" si="86"/>
        <v>40F1C</v>
      </c>
      <c r="AE125" s="182"/>
      <c r="AF125" s="171">
        <f t="shared" si="105"/>
        <v>40</v>
      </c>
      <c r="AG125" s="172" t="str">
        <f t="shared" si="87"/>
        <v>3C</v>
      </c>
      <c r="AH125" s="172" t="str">
        <f t="shared" si="88"/>
        <v>51</v>
      </c>
      <c r="AI125" s="172" t="str">
        <f t="shared" si="89"/>
        <v>33</v>
      </c>
      <c r="AJ125" s="164">
        <f t="shared" si="90"/>
        <v>30</v>
      </c>
      <c r="AK125" s="172" t="str">
        <f t="shared" si="91"/>
        <v>59</v>
      </c>
      <c r="AL125" s="183" t="str">
        <f t="shared" si="92"/>
        <v>平军</v>
      </c>
      <c r="AM125" s="184" t="str">
        <f t="shared" si="93"/>
        <v>0</v>
      </c>
      <c r="AN125" s="172" t="str">
        <f t="shared" si="94"/>
        <v>5</v>
      </c>
      <c r="AO125" s="174">
        <f t="shared" si="95"/>
        <v>0</v>
      </c>
      <c r="AP125" s="174">
        <f t="shared" si="96"/>
        <v>4</v>
      </c>
      <c r="AQ125" s="175">
        <f t="shared" si="97"/>
        <v>2</v>
      </c>
      <c r="AR125" s="176" t="str">
        <f t="shared" si="98"/>
        <v>4A</v>
      </c>
      <c r="AS125" s="182"/>
      <c r="AT125" s="177">
        <f>_xlfn.XLOOKUP(C125,全武将名字及头像!$B$3:$B$257,全武将名字及头像!$P$3:$P$257)</f>
        <v>75</v>
      </c>
      <c r="AU125" s="178"/>
      <c r="AV125" s="177">
        <f>_xlfn.XLOOKUP(C125,全武将名字及头像!$B$3:$B$257,全武将名字及头像!$Q$3:$Q$257)</f>
        <v>14</v>
      </c>
      <c r="DD125" s="121" t="str">
        <f>LOOKUP(C125,全武将名字及头像!$B$3:$B$257,全武将名字及头像!$B$3:$B$257)</f>
        <v>吕范</v>
      </c>
      <c r="DE125" s="121">
        <f t="shared" si="99"/>
        <v>1</v>
      </c>
    </row>
    <row r="126" spans="1:109">
      <c r="A126" s="192" t="str">
        <f t="shared" si="106"/>
        <v>7A</v>
      </c>
      <c r="B126" s="75">
        <v>122</v>
      </c>
      <c r="C126" s="75" t="s">
        <v>261</v>
      </c>
      <c r="D126" s="131" t="str">
        <f t="shared" si="80"/>
        <v>2116</v>
      </c>
      <c r="E126" s="131">
        <f t="shared" si="100"/>
        <v>8470</v>
      </c>
      <c r="F126" s="131" t="str">
        <f t="shared" si="81"/>
        <v>9472</v>
      </c>
      <c r="G126" s="131">
        <f t="shared" si="101"/>
        <v>38002</v>
      </c>
      <c r="H126" s="131" t="str">
        <f t="shared" si="82"/>
        <v>2466</v>
      </c>
      <c r="I126" s="131">
        <f t="shared" si="102"/>
        <v>9318</v>
      </c>
      <c r="J126" s="132">
        <v>5</v>
      </c>
      <c r="K126" s="164" t="str">
        <f t="shared" si="83"/>
        <v>72</v>
      </c>
      <c r="L126" s="132">
        <f t="shared" si="103"/>
        <v>114</v>
      </c>
      <c r="M126" s="164" t="str">
        <f t="shared" si="84"/>
        <v>94</v>
      </c>
      <c r="N126" s="132">
        <f t="shared" si="85"/>
        <v>148.4453125</v>
      </c>
      <c r="O126" s="182"/>
      <c r="P126" s="166">
        <f>_xlfn.XLOOKUP(C126,全武将名字及头像!$B$3:$B$257,全武将名字及头像!$H$3:$H$257)</f>
        <v>93</v>
      </c>
      <c r="Q126" s="166">
        <f>_xlfn.XLOOKUP(C126,全武将名字及头像!$B$3:$B$257,全武将名字及头像!$I$3:$I$257)</f>
        <v>58</v>
      </c>
      <c r="R126" s="166">
        <f>_xlfn.XLOOKUP(C126,全武将名字及头像!$B$3:$B$257,全武将名字及头像!$J$3:$J$257)</f>
        <v>70</v>
      </c>
      <c r="S126" s="166" t="str">
        <f>_xlfn.XLOOKUP(C126,全武将名字及头像!$B$3:$B$257,全武将名字及头像!$K$3:$K$257)</f>
        <v>FF</v>
      </c>
      <c r="T126" s="132" t="s">
        <v>93</v>
      </c>
      <c r="U126" s="167" t="str">
        <f>_xlfn.XLOOKUP(C126,武将属性排列!$C$1:$C$255,武将属性排列!$D$1:$D$255)</f>
        <v>在野</v>
      </c>
      <c r="V126" s="168">
        <f>_xlfn.XLOOKUP(C126,武将属性排列!$C$1:$C$255,武将属性排列!$E$1:$E$255)</f>
        <v>82</v>
      </c>
      <c r="W126" s="168">
        <f>_xlfn.XLOOKUP(C126,武将属性排列!$C$1:$C$255,武将属性排列!$F$1:$F$255)</f>
        <v>41</v>
      </c>
      <c r="X126" s="168">
        <f>_xlfn.XLOOKUP(C126,武将属性排列!$C$1:$C$255,武将属性排列!$G$1:$G$255)</f>
        <v>79</v>
      </c>
      <c r="Y126" s="168">
        <f>_xlfn.XLOOKUP(C126,武将属性排列!$C$1:$C$255,武将属性排列!$I$1:$I$255)</f>
        <v>63</v>
      </c>
      <c r="Z126" s="169">
        <f>_xlfn.XLOOKUP(C126,武将属性排列!$C$1:$C$255,武将属性排列!$K$1:$K$255)</f>
        <v>2</v>
      </c>
      <c r="AA126" s="169">
        <v>500</v>
      </c>
      <c r="AB126" s="168">
        <f>_xlfn.XLOOKUP(C126,武将属性排列!$C$1:$C$255,武将属性排列!$O$1:$O$255)</f>
        <v>28</v>
      </c>
      <c r="AC126" s="170">
        <f t="shared" si="104"/>
        <v>266020</v>
      </c>
      <c r="AD126" s="170" t="str">
        <f t="shared" si="86"/>
        <v>40F24</v>
      </c>
      <c r="AE126" s="182"/>
      <c r="AF126" s="171">
        <f t="shared" si="105"/>
        <v>40</v>
      </c>
      <c r="AG126" s="172" t="str">
        <f t="shared" si="87"/>
        <v>52</v>
      </c>
      <c r="AH126" s="172" t="str">
        <f t="shared" si="88"/>
        <v>29</v>
      </c>
      <c r="AI126" s="172" t="str">
        <f t="shared" si="89"/>
        <v>4F</v>
      </c>
      <c r="AJ126" s="164">
        <f t="shared" si="90"/>
        <v>20</v>
      </c>
      <c r="AK126" s="172" t="str">
        <f t="shared" si="91"/>
        <v>3F</v>
      </c>
      <c r="AL126" s="183" t="str">
        <f t="shared" si="92"/>
        <v>山军</v>
      </c>
      <c r="AM126" s="184">
        <f t="shared" si="93"/>
        <v>2</v>
      </c>
      <c r="AN126" s="172" t="str">
        <f t="shared" si="94"/>
        <v>5</v>
      </c>
      <c r="AO126" s="174">
        <f t="shared" si="95"/>
        <v>0</v>
      </c>
      <c r="AP126" s="174">
        <f t="shared" si="96"/>
        <v>4</v>
      </c>
      <c r="AQ126" s="175">
        <f t="shared" si="97"/>
        <v>3</v>
      </c>
      <c r="AR126" s="176" t="str">
        <f t="shared" si="98"/>
        <v>1C</v>
      </c>
      <c r="AS126" s="182"/>
      <c r="AT126" s="177">
        <f>_xlfn.XLOOKUP(C126,全武将名字及头像!$B$3:$B$257,全武将名字及头像!$P$3:$P$257)</f>
        <v>75</v>
      </c>
      <c r="AU126" s="178"/>
      <c r="AV126" s="177">
        <f>_xlfn.XLOOKUP(C126,全武将名字及头像!$B$3:$B$257,全武将名字及头像!$Q$3:$Q$257)</f>
        <v>28</v>
      </c>
      <c r="DD126" s="121" t="str">
        <f>LOOKUP(C126,全武将名字及头像!$B$3:$B$257,全武将名字及头像!$B$3:$B$257)</f>
        <v>吕旷</v>
      </c>
      <c r="DE126" s="121">
        <f t="shared" si="99"/>
        <v>1</v>
      </c>
    </row>
    <row r="127" spans="1:109">
      <c r="A127" s="192" t="str">
        <f t="shared" si="106"/>
        <v>7B</v>
      </c>
      <c r="B127" s="75">
        <v>123</v>
      </c>
      <c r="C127" s="75" t="s">
        <v>262</v>
      </c>
      <c r="D127" s="131" t="str">
        <f t="shared" si="80"/>
        <v>2118</v>
      </c>
      <c r="E127" s="131">
        <f t="shared" si="100"/>
        <v>8472</v>
      </c>
      <c r="F127" s="131" t="str">
        <f t="shared" si="81"/>
        <v>9477</v>
      </c>
      <c r="G127" s="131">
        <f t="shared" si="101"/>
        <v>38007</v>
      </c>
      <c r="H127" s="131" t="str">
        <f t="shared" si="82"/>
        <v>246B</v>
      </c>
      <c r="I127" s="131">
        <f t="shared" si="102"/>
        <v>9323</v>
      </c>
      <c r="J127" s="132">
        <v>5</v>
      </c>
      <c r="K127" s="164" t="str">
        <f t="shared" si="83"/>
        <v>77</v>
      </c>
      <c r="L127" s="132">
        <f t="shared" si="103"/>
        <v>119</v>
      </c>
      <c r="M127" s="164" t="str">
        <f t="shared" si="84"/>
        <v>94</v>
      </c>
      <c r="N127" s="132">
        <f t="shared" si="85"/>
        <v>148.46484375</v>
      </c>
      <c r="O127" s="182"/>
      <c r="P127" s="166">
        <f>_xlfn.XLOOKUP(C127,全武将名字及头像!$B$3:$B$257,全武将名字及头像!$H$3:$H$257)</f>
        <v>93</v>
      </c>
      <c r="Q127" s="166">
        <f>_xlfn.XLOOKUP(C127,全武将名字及头像!$B$3:$B$257,全武将名字及头像!$I$3:$I$257)</f>
        <v>58</v>
      </c>
      <c r="R127" s="166">
        <f>_xlfn.XLOOKUP(C127,全武将名字及头像!$B$3:$B$257,全武将名字及头像!$J$3:$J$257)</f>
        <v>72</v>
      </c>
      <c r="S127" s="166">
        <f>_xlfn.XLOOKUP(C127,全武将名字及头像!$B$3:$B$257,全武将名字及头像!$K$3:$K$257)</f>
        <v>74</v>
      </c>
      <c r="T127" s="132" t="s">
        <v>93</v>
      </c>
      <c r="U127" s="167" t="str">
        <f>_xlfn.XLOOKUP(C127,武将属性排列!$C$1:$C$255,武将属性排列!$D$1:$D$255)</f>
        <v>在野</v>
      </c>
      <c r="V127" s="168">
        <f>_xlfn.XLOOKUP(C127,武将属性排列!$C$1:$C$255,武将属性排列!$E$1:$E$255)</f>
        <v>94</v>
      </c>
      <c r="W127" s="168">
        <f>_xlfn.XLOOKUP(C127,武将属性排列!$C$1:$C$255,武将属性排列!$F$1:$F$255)</f>
        <v>48</v>
      </c>
      <c r="X127" s="168">
        <f>_xlfn.XLOOKUP(C127,武将属性排列!$C$1:$C$255,武将属性排列!$G$1:$G$255)</f>
        <v>90</v>
      </c>
      <c r="Y127" s="168">
        <f>_xlfn.XLOOKUP(C127,武将属性排列!$C$1:$C$255,武将属性排列!$I$1:$I$255)</f>
        <v>99</v>
      </c>
      <c r="Z127" s="169">
        <f>_xlfn.XLOOKUP(C127,武将属性排列!$C$1:$C$255,武将属性排列!$K$1:$K$255)</f>
        <v>2</v>
      </c>
      <c r="AA127" s="169">
        <v>500</v>
      </c>
      <c r="AB127" s="168">
        <f>_xlfn.XLOOKUP(C127,武将属性排列!$C$1:$C$255,武将属性排列!$O$1:$O$255)</f>
        <v>61</v>
      </c>
      <c r="AC127" s="170">
        <f t="shared" si="104"/>
        <v>266028</v>
      </c>
      <c r="AD127" s="170" t="str">
        <f t="shared" si="86"/>
        <v>40F2C</v>
      </c>
      <c r="AE127" s="182"/>
      <c r="AF127" s="171">
        <f t="shared" si="105"/>
        <v>40</v>
      </c>
      <c r="AG127" s="172" t="str">
        <f t="shared" si="87"/>
        <v>5E</v>
      </c>
      <c r="AH127" s="172" t="str">
        <f t="shared" si="88"/>
        <v>30</v>
      </c>
      <c r="AI127" s="172" t="str">
        <f t="shared" si="89"/>
        <v>5A</v>
      </c>
      <c r="AJ127" s="164">
        <f t="shared" si="90"/>
        <v>10</v>
      </c>
      <c r="AK127" s="172" t="str">
        <f t="shared" si="91"/>
        <v>63</v>
      </c>
      <c r="AL127" s="183" t="str">
        <f t="shared" si="92"/>
        <v>山军</v>
      </c>
      <c r="AM127" s="184">
        <f t="shared" si="93"/>
        <v>2</v>
      </c>
      <c r="AN127" s="172" t="str">
        <f t="shared" si="94"/>
        <v>5</v>
      </c>
      <c r="AO127" s="174">
        <f t="shared" si="95"/>
        <v>0</v>
      </c>
      <c r="AP127" s="174">
        <f t="shared" si="96"/>
        <v>4</v>
      </c>
      <c r="AQ127" s="175">
        <f t="shared" si="97"/>
        <v>4</v>
      </c>
      <c r="AR127" s="176" t="str">
        <f t="shared" si="98"/>
        <v>3D</v>
      </c>
      <c r="AS127" s="182"/>
      <c r="AT127" s="177">
        <f>_xlfn.XLOOKUP(C127,全武将名字及头像!$B$3:$B$257,全武将名字及头像!$P$3:$P$257)</f>
        <v>76</v>
      </c>
      <c r="AU127" s="178"/>
      <c r="AV127" s="177">
        <f>_xlfn.XLOOKUP(C127,全武将名字及头像!$B$3:$B$257,全武将名字及头像!$Q$3:$Q$257)</f>
        <v>0</v>
      </c>
      <c r="DD127" s="121" t="str">
        <f>LOOKUP(C127,全武将名字及头像!$B$3:$B$257,全武将名字及头像!$B$3:$B$257)</f>
        <v>吕玲绮</v>
      </c>
      <c r="DE127" s="121">
        <f t="shared" si="99"/>
        <v>1</v>
      </c>
    </row>
    <row r="128" spans="1:109">
      <c r="A128" s="192" t="str">
        <f t="shared" si="106"/>
        <v>7C</v>
      </c>
      <c r="B128" s="75">
        <v>124</v>
      </c>
      <c r="C128" s="75" t="s">
        <v>263</v>
      </c>
      <c r="D128" s="131" t="str">
        <f t="shared" si="80"/>
        <v>211A</v>
      </c>
      <c r="E128" s="131">
        <f t="shared" si="100"/>
        <v>8474</v>
      </c>
      <c r="F128" s="131" t="str">
        <f t="shared" si="81"/>
        <v>947C</v>
      </c>
      <c r="G128" s="131">
        <f t="shared" si="101"/>
        <v>38012</v>
      </c>
      <c r="H128" s="131" t="str">
        <f t="shared" si="82"/>
        <v>2470</v>
      </c>
      <c r="I128" s="131">
        <f t="shared" si="102"/>
        <v>9328</v>
      </c>
      <c r="J128" s="132">
        <v>5</v>
      </c>
      <c r="K128" s="164" t="str">
        <f t="shared" si="83"/>
        <v>7C</v>
      </c>
      <c r="L128" s="132">
        <f t="shared" si="103"/>
        <v>124</v>
      </c>
      <c r="M128" s="164" t="str">
        <f t="shared" si="84"/>
        <v>94</v>
      </c>
      <c r="N128" s="132">
        <f t="shared" si="85"/>
        <v>148.484375</v>
      </c>
      <c r="O128" s="182"/>
      <c r="P128" s="166">
        <f>_xlfn.XLOOKUP(C128,全武将名字及头像!$B$3:$B$257,全武将名字及头像!$H$3:$H$257)</f>
        <v>93</v>
      </c>
      <c r="Q128" s="166">
        <f>_xlfn.XLOOKUP(C128,全武将名字及头像!$B$3:$B$257,全武将名字及头像!$I$3:$I$257)</f>
        <v>58</v>
      </c>
      <c r="R128" s="166">
        <f>_xlfn.XLOOKUP(C128,全武将名字及头像!$B$3:$B$257,全武将名字及头像!$J$3:$J$257)</f>
        <v>76</v>
      </c>
      <c r="S128" s="166" t="str">
        <f>_xlfn.XLOOKUP(C128,全武将名字及头像!$B$3:$B$257,全武将名字及头像!$K$3:$K$257)</f>
        <v>FF</v>
      </c>
      <c r="T128" s="132" t="s">
        <v>93</v>
      </c>
      <c r="U128" s="167" t="str">
        <f>_xlfn.XLOOKUP(C128,武将属性排列!$C$1:$C$255,武将属性排列!$D$1:$D$255)</f>
        <v>在野</v>
      </c>
      <c r="V128" s="168">
        <f>_xlfn.XLOOKUP(C128,武将属性排列!$C$1:$C$255,武将属性排列!$E$1:$E$255)</f>
        <v>93</v>
      </c>
      <c r="W128" s="168">
        <f>_xlfn.XLOOKUP(C128,武将属性排列!$C$1:$C$255,武将属性排列!$F$1:$F$255)</f>
        <v>90</v>
      </c>
      <c r="X128" s="168">
        <f>_xlfn.XLOOKUP(C128,武将属性排列!$C$1:$C$255,武将属性排列!$G$1:$G$255)</f>
        <v>85</v>
      </c>
      <c r="Y128" s="168">
        <f>_xlfn.XLOOKUP(C128,武将属性排列!$C$1:$C$255,武将属性排列!$I$1:$I$255)</f>
        <v>95</v>
      </c>
      <c r="Z128" s="169">
        <f>_xlfn.XLOOKUP(C128,武将属性排列!$C$1:$C$255,武将属性排列!$K$1:$K$255)</f>
        <v>1</v>
      </c>
      <c r="AA128" s="169">
        <v>500</v>
      </c>
      <c r="AB128" s="168">
        <f>_xlfn.XLOOKUP(C128,武将属性排列!$C$1:$C$255,武将属性排列!$O$1:$O$255)</f>
        <v>90</v>
      </c>
      <c r="AC128" s="170">
        <f t="shared" si="104"/>
        <v>266036</v>
      </c>
      <c r="AD128" s="170" t="str">
        <f t="shared" si="86"/>
        <v>40F34</v>
      </c>
      <c r="AE128" s="182"/>
      <c r="AF128" s="171">
        <f t="shared" si="105"/>
        <v>40</v>
      </c>
      <c r="AG128" s="172" t="str">
        <f t="shared" si="87"/>
        <v>5D</v>
      </c>
      <c r="AH128" s="172" t="str">
        <f t="shared" si="88"/>
        <v>5A</v>
      </c>
      <c r="AI128" s="172" t="str">
        <f t="shared" si="89"/>
        <v>55</v>
      </c>
      <c r="AJ128" s="164">
        <f t="shared" si="90"/>
        <v>20</v>
      </c>
      <c r="AK128" s="172" t="str">
        <f t="shared" si="91"/>
        <v>5F</v>
      </c>
      <c r="AL128" s="183" t="str">
        <f t="shared" si="92"/>
        <v>水军</v>
      </c>
      <c r="AM128" s="184">
        <f t="shared" si="93"/>
        <v>1</v>
      </c>
      <c r="AN128" s="172" t="str">
        <f t="shared" si="94"/>
        <v>5</v>
      </c>
      <c r="AO128" s="174">
        <f t="shared" si="95"/>
        <v>0</v>
      </c>
      <c r="AP128" s="174">
        <f t="shared" si="96"/>
        <v>3</v>
      </c>
      <c r="AQ128" s="175">
        <f t="shared" si="97"/>
        <v>3</v>
      </c>
      <c r="AR128" s="176" t="str">
        <f t="shared" si="98"/>
        <v>5A</v>
      </c>
      <c r="AS128" s="182"/>
      <c r="AT128" s="177">
        <f>_xlfn.XLOOKUP(C128,全武将名字及头像!$B$3:$B$257,全武将名字及头像!$P$3:$P$257)</f>
        <v>76</v>
      </c>
      <c r="AU128" s="178"/>
      <c r="AV128" s="177">
        <f>_xlfn.XLOOKUP(C128,全武将名字及头像!$B$3:$B$257,全武将名字及头像!$Q$3:$Q$257)</f>
        <v>14</v>
      </c>
      <c r="DD128" s="121" t="str">
        <f>LOOKUP(C128,全武将名字及头像!$B$3:$B$257,全武将名字及头像!$B$3:$B$257)</f>
        <v>吕蒙</v>
      </c>
      <c r="DE128" s="121">
        <f t="shared" si="99"/>
        <v>1</v>
      </c>
    </row>
    <row r="129" spans="1:109">
      <c r="A129" s="192" t="str">
        <f t="shared" si="106"/>
        <v>7D</v>
      </c>
      <c r="B129" s="75">
        <v>125</v>
      </c>
      <c r="C129" s="75" t="s">
        <v>264</v>
      </c>
      <c r="D129" s="131" t="str">
        <f t="shared" si="80"/>
        <v>211C</v>
      </c>
      <c r="E129" s="131">
        <f t="shared" si="100"/>
        <v>8476</v>
      </c>
      <c r="F129" s="131" t="str">
        <f t="shared" si="81"/>
        <v>9481</v>
      </c>
      <c r="G129" s="131">
        <f t="shared" si="101"/>
        <v>38017</v>
      </c>
      <c r="H129" s="131" t="str">
        <f t="shared" si="82"/>
        <v>2475</v>
      </c>
      <c r="I129" s="131">
        <f t="shared" si="102"/>
        <v>9333</v>
      </c>
      <c r="J129" s="132">
        <v>5</v>
      </c>
      <c r="K129" s="164" t="str">
        <f t="shared" si="83"/>
        <v>81</v>
      </c>
      <c r="L129" s="132">
        <f t="shared" si="103"/>
        <v>129</v>
      </c>
      <c r="M129" s="164" t="str">
        <f t="shared" si="84"/>
        <v>94</v>
      </c>
      <c r="N129" s="132">
        <f t="shared" si="85"/>
        <v>148.50390625</v>
      </c>
      <c r="O129" s="182"/>
      <c r="P129" s="166">
        <f>_xlfn.XLOOKUP(C129,全武将名字及头像!$B$3:$B$257,全武将名字及头像!$H$3:$H$257)</f>
        <v>93</v>
      </c>
      <c r="Q129" s="166">
        <f>_xlfn.XLOOKUP(C129,全武将名字及头像!$B$3:$B$257,全武将名字及头像!$I$3:$I$257)</f>
        <v>58</v>
      </c>
      <c r="R129" s="166">
        <f>_xlfn.XLOOKUP(C129,全武将名字及头像!$B$3:$B$257,全武将名字及头像!$J$3:$J$257)</f>
        <v>78</v>
      </c>
      <c r="S129" s="166" t="str">
        <f>_xlfn.XLOOKUP(C129,全武将名字及头像!$B$3:$B$257,全武将名字及头像!$K$3:$K$257)</f>
        <v>FF</v>
      </c>
      <c r="T129" s="132" t="s">
        <v>93</v>
      </c>
      <c r="U129" s="167" t="str">
        <f>_xlfn.XLOOKUP(C129,武将属性排列!$C$1:$C$255,武将属性排列!$D$1:$D$255)</f>
        <v>在野</v>
      </c>
      <c r="V129" s="168">
        <f>_xlfn.XLOOKUP(C129,武将属性排列!$C$1:$C$255,武将属性排列!$E$1:$E$255)</f>
        <v>80</v>
      </c>
      <c r="W129" s="168">
        <f>_xlfn.XLOOKUP(C129,武将属性排列!$C$1:$C$255,武将属性排列!$F$1:$F$255)</f>
        <v>73</v>
      </c>
      <c r="X129" s="168">
        <f>_xlfn.XLOOKUP(C129,武将属性排列!$C$1:$C$255,武将属性排列!$G$1:$G$255)</f>
        <v>77</v>
      </c>
      <c r="Y129" s="168">
        <f>_xlfn.XLOOKUP(C129,武将属性排列!$C$1:$C$255,武将属性排列!$I$1:$I$255)</f>
        <v>61</v>
      </c>
      <c r="Z129" s="169">
        <f>_xlfn.XLOOKUP(C129,武将属性排列!$C$1:$C$255,武将属性排列!$K$1:$K$255)</f>
        <v>2</v>
      </c>
      <c r="AA129" s="169">
        <v>500</v>
      </c>
      <c r="AB129" s="168">
        <f>_xlfn.XLOOKUP(C129,武将属性排列!$C$1:$C$255,武将属性排列!$O$1:$O$255)</f>
        <v>63</v>
      </c>
      <c r="AC129" s="170">
        <f t="shared" si="104"/>
        <v>266044</v>
      </c>
      <c r="AD129" s="170" t="str">
        <f t="shared" si="86"/>
        <v>40F3C</v>
      </c>
      <c r="AE129" s="182"/>
      <c r="AF129" s="171">
        <f t="shared" si="105"/>
        <v>40</v>
      </c>
      <c r="AG129" s="172" t="str">
        <f t="shared" si="87"/>
        <v>50</v>
      </c>
      <c r="AH129" s="172" t="str">
        <f t="shared" si="88"/>
        <v>49</v>
      </c>
      <c r="AI129" s="172" t="str">
        <f t="shared" si="89"/>
        <v>4D</v>
      </c>
      <c r="AJ129" s="164">
        <f t="shared" si="90"/>
        <v>20</v>
      </c>
      <c r="AK129" s="172" t="str">
        <f t="shared" si="91"/>
        <v>3D</v>
      </c>
      <c r="AL129" s="183" t="str">
        <f t="shared" si="92"/>
        <v>山军</v>
      </c>
      <c r="AM129" s="184">
        <f t="shared" si="93"/>
        <v>2</v>
      </c>
      <c r="AN129" s="172" t="str">
        <f t="shared" si="94"/>
        <v>5</v>
      </c>
      <c r="AO129" s="174">
        <f t="shared" si="95"/>
        <v>0</v>
      </c>
      <c r="AP129" s="174">
        <f t="shared" si="96"/>
        <v>4</v>
      </c>
      <c r="AQ129" s="175">
        <f t="shared" si="97"/>
        <v>3</v>
      </c>
      <c r="AR129" s="176" t="str">
        <f t="shared" si="98"/>
        <v>3F</v>
      </c>
      <c r="AS129" s="182"/>
      <c r="AT129" s="177">
        <f>_xlfn.XLOOKUP(C129,全武将名字及头像!$B$3:$B$257,全武将名字及头像!$P$3:$P$257)</f>
        <v>76</v>
      </c>
      <c r="AU129" s="178"/>
      <c r="AV129" s="177">
        <f>_xlfn.XLOOKUP(C129,全武将名字及头像!$B$3:$B$257,全武将名字及头像!$Q$3:$Q$257)</f>
        <v>28</v>
      </c>
      <c r="DD129" s="121" t="str">
        <f>LOOKUP(C129,全武将名字及头像!$B$3:$B$257,全武将名字及头像!$B$3:$B$257)</f>
        <v>吕虔</v>
      </c>
      <c r="DE129" s="121">
        <f t="shared" si="99"/>
        <v>1</v>
      </c>
    </row>
    <row r="130" spans="1:109">
      <c r="A130" s="192" t="str">
        <f t="shared" si="106"/>
        <v>7E</v>
      </c>
      <c r="B130" s="75">
        <v>126</v>
      </c>
      <c r="C130" s="75" t="s">
        <v>265</v>
      </c>
      <c r="D130" s="131" t="str">
        <f t="shared" si="80"/>
        <v>211E</v>
      </c>
      <c r="E130" s="131">
        <f t="shared" si="100"/>
        <v>8478</v>
      </c>
      <c r="F130" s="131" t="str">
        <f t="shared" si="81"/>
        <v>9486</v>
      </c>
      <c r="G130" s="131">
        <f t="shared" si="101"/>
        <v>38022</v>
      </c>
      <c r="H130" s="131" t="str">
        <f t="shared" si="82"/>
        <v>247A</v>
      </c>
      <c r="I130" s="131">
        <f t="shared" si="102"/>
        <v>9338</v>
      </c>
      <c r="J130" s="132">
        <v>5</v>
      </c>
      <c r="K130" s="164" t="str">
        <f t="shared" si="83"/>
        <v>86</v>
      </c>
      <c r="L130" s="132">
        <f t="shared" si="103"/>
        <v>134</v>
      </c>
      <c r="M130" s="164" t="str">
        <f t="shared" si="84"/>
        <v>94</v>
      </c>
      <c r="N130" s="132">
        <f t="shared" si="85"/>
        <v>148.5234375</v>
      </c>
      <c r="O130" s="182"/>
      <c r="P130" s="166">
        <f>_xlfn.XLOOKUP(C130,全武将名字及头像!$B$3:$B$257,全武将名字及头像!$H$3:$H$257)</f>
        <v>93</v>
      </c>
      <c r="Q130" s="166">
        <f>_xlfn.XLOOKUP(C130,全武将名字及头像!$B$3:$B$257,全武将名字及头像!$I$3:$I$257)</f>
        <v>58</v>
      </c>
      <c r="R130" s="166" t="str">
        <f>_xlfn.XLOOKUP(C130,全武将名字及头像!$B$3:$B$257,全武将名字及头像!$J$3:$J$257)</f>
        <v>7A</v>
      </c>
      <c r="S130" s="166" t="str">
        <f>_xlfn.XLOOKUP(C130,全武将名字及头像!$B$3:$B$257,全武将名字及头像!$K$3:$K$257)</f>
        <v>FF</v>
      </c>
      <c r="T130" s="132" t="s">
        <v>93</v>
      </c>
      <c r="U130" s="167" t="str">
        <f>_xlfn.XLOOKUP(C130,武将属性排列!$C$1:$C$255,武将属性排列!$D$1:$D$255)</f>
        <v>在野</v>
      </c>
      <c r="V130" s="168">
        <f>_xlfn.XLOOKUP(C130,武将属性排列!$C$1:$C$255,武将属性排列!$E$1:$E$255)</f>
        <v>81</v>
      </c>
      <c r="W130" s="168">
        <f>_xlfn.XLOOKUP(C130,武将属性排列!$C$1:$C$255,武将属性排列!$F$1:$F$255)</f>
        <v>41</v>
      </c>
      <c r="X130" s="168">
        <f>_xlfn.XLOOKUP(C130,武将属性排列!$C$1:$C$255,武将属性排列!$G$1:$G$255)</f>
        <v>79</v>
      </c>
      <c r="Y130" s="168">
        <f>_xlfn.XLOOKUP(C130,武将属性排列!$C$1:$C$255,武将属性排列!$I$1:$I$255)</f>
        <v>69</v>
      </c>
      <c r="Z130" s="169">
        <f>_xlfn.XLOOKUP(C130,武将属性排列!$C$1:$C$255,武将属性排列!$K$1:$K$255)</f>
        <v>0</v>
      </c>
      <c r="AA130" s="169">
        <v>500</v>
      </c>
      <c r="AB130" s="168">
        <f>_xlfn.XLOOKUP(C130,武将属性排列!$C$1:$C$255,武将属性排列!$O$1:$O$255)</f>
        <v>27</v>
      </c>
      <c r="AC130" s="170">
        <f t="shared" si="104"/>
        <v>266052</v>
      </c>
      <c r="AD130" s="170" t="str">
        <f t="shared" si="86"/>
        <v>40F44</v>
      </c>
      <c r="AE130" s="182"/>
      <c r="AF130" s="171">
        <f t="shared" si="105"/>
        <v>40</v>
      </c>
      <c r="AG130" s="172" t="str">
        <f t="shared" si="87"/>
        <v>51</v>
      </c>
      <c r="AH130" s="172" t="str">
        <f t="shared" si="88"/>
        <v>29</v>
      </c>
      <c r="AI130" s="172" t="str">
        <f t="shared" si="89"/>
        <v>4F</v>
      </c>
      <c r="AJ130" s="164">
        <f t="shared" si="90"/>
        <v>20</v>
      </c>
      <c r="AK130" s="172" t="str">
        <f t="shared" si="91"/>
        <v>45</v>
      </c>
      <c r="AL130" s="183" t="str">
        <f t="shared" si="92"/>
        <v>平军</v>
      </c>
      <c r="AM130" s="184" t="str">
        <f t="shared" si="93"/>
        <v>0</v>
      </c>
      <c r="AN130" s="172" t="str">
        <f t="shared" si="94"/>
        <v>5</v>
      </c>
      <c r="AO130" s="174">
        <f t="shared" si="95"/>
        <v>0</v>
      </c>
      <c r="AP130" s="174">
        <f t="shared" si="96"/>
        <v>4</v>
      </c>
      <c r="AQ130" s="175">
        <f t="shared" si="97"/>
        <v>3</v>
      </c>
      <c r="AR130" s="176" t="str">
        <f t="shared" si="98"/>
        <v>1B</v>
      </c>
      <c r="AS130" s="182"/>
      <c r="AT130" s="177">
        <f>_xlfn.XLOOKUP(C130,全武将名字及头像!$B$3:$B$257,全武将名字及头像!$P$3:$P$257)</f>
        <v>77</v>
      </c>
      <c r="AU130" s="178"/>
      <c r="AV130" s="177">
        <f>_xlfn.XLOOKUP(C130,全武将名字及头像!$B$3:$B$257,全武将名字及头像!$Q$3:$Q$257)</f>
        <v>0</v>
      </c>
      <c r="DD130" s="121" t="str">
        <f>LOOKUP(C130,全武将名字及头像!$B$3:$B$257,全武将名字及头像!$B$3:$B$257)</f>
        <v>吕翔</v>
      </c>
      <c r="DE130" s="121">
        <f t="shared" si="99"/>
        <v>1</v>
      </c>
    </row>
    <row r="131" spans="1:109">
      <c r="A131" s="192" t="str">
        <f t="shared" si="106"/>
        <v>7F</v>
      </c>
      <c r="B131" s="75">
        <v>127</v>
      </c>
      <c r="C131" s="75" t="s">
        <v>266</v>
      </c>
      <c r="D131" s="131" t="str">
        <f t="shared" si="80"/>
        <v>2120</v>
      </c>
      <c r="E131" s="131">
        <f t="shared" si="100"/>
        <v>8480</v>
      </c>
      <c r="F131" s="131" t="str">
        <f t="shared" si="81"/>
        <v>948B</v>
      </c>
      <c r="G131" s="131">
        <f t="shared" si="101"/>
        <v>38027</v>
      </c>
      <c r="H131" s="131" t="str">
        <f t="shared" si="82"/>
        <v>247F</v>
      </c>
      <c r="I131" s="131">
        <f t="shared" si="102"/>
        <v>9343</v>
      </c>
      <c r="J131" s="132">
        <v>5</v>
      </c>
      <c r="K131" s="164" t="str">
        <f t="shared" si="83"/>
        <v>8B</v>
      </c>
      <c r="L131" s="132">
        <f t="shared" si="103"/>
        <v>139</v>
      </c>
      <c r="M131" s="164" t="str">
        <f t="shared" si="84"/>
        <v>94</v>
      </c>
      <c r="N131" s="132">
        <f t="shared" si="85"/>
        <v>148.54296875</v>
      </c>
      <c r="O131" s="182"/>
      <c r="P131" s="166">
        <f>_xlfn.XLOOKUP(C131,全武将名字及头像!$B$3:$B$257,全武将名字及头像!$H$3:$H$257)</f>
        <v>94</v>
      </c>
      <c r="Q131" s="166">
        <f>_xlfn.XLOOKUP(C131,全武将名字及头像!$B$3:$B$257,全武将名字及头像!$I$3:$I$257)</f>
        <v>54</v>
      </c>
      <c r="R131" s="166">
        <f>_xlfn.XLOOKUP(C131,全武将名字及头像!$B$3:$B$257,全武将名字及头像!$J$3:$J$257)</f>
        <v>56</v>
      </c>
      <c r="S131" s="166" t="str">
        <f>_xlfn.XLOOKUP(C131,全武将名字及头像!$B$3:$B$257,全武将名字及头像!$K$3:$K$257)</f>
        <v>FF</v>
      </c>
      <c r="T131" s="132" t="s">
        <v>93</v>
      </c>
      <c r="U131" s="167" t="str">
        <f>_xlfn.XLOOKUP(C131,武将属性排列!$C$1:$C$255,武将属性排列!$D$1:$D$255)</f>
        <v>在野</v>
      </c>
      <c r="V131" s="168">
        <f>_xlfn.XLOOKUP(C131,武将属性排列!$C$1:$C$255,武将属性排列!$E$1:$E$255)</f>
        <v>97</v>
      </c>
      <c r="W131" s="168">
        <f>_xlfn.XLOOKUP(C131,武将属性排列!$C$1:$C$255,武将属性排列!$F$1:$F$255)</f>
        <v>45</v>
      </c>
      <c r="X131" s="168">
        <f>_xlfn.XLOOKUP(C131,武将属性排列!$C$1:$C$255,武将属性排列!$G$1:$G$255)</f>
        <v>98</v>
      </c>
      <c r="Y131" s="168">
        <f>_xlfn.XLOOKUP(C131,武将属性排列!$C$1:$C$255,武将属性排列!$I$1:$I$255)</f>
        <v>99</v>
      </c>
      <c r="Z131" s="169">
        <f>_xlfn.XLOOKUP(C131,武将属性排列!$C$1:$C$255,武将属性排列!$K$1:$K$255)</f>
        <v>2</v>
      </c>
      <c r="AA131" s="169">
        <v>500</v>
      </c>
      <c r="AB131" s="168">
        <f>_xlfn.XLOOKUP(C131,武将属性排列!$C$1:$C$255,武将属性排列!$O$1:$O$255)</f>
        <v>58</v>
      </c>
      <c r="AC131" s="170">
        <f t="shared" si="104"/>
        <v>266060</v>
      </c>
      <c r="AD131" s="170" t="str">
        <f t="shared" si="86"/>
        <v>40F4C</v>
      </c>
      <c r="AE131" s="182"/>
      <c r="AF131" s="171">
        <f t="shared" si="105"/>
        <v>40</v>
      </c>
      <c r="AG131" s="172" t="str">
        <f t="shared" si="87"/>
        <v>61</v>
      </c>
      <c r="AH131" s="172" t="str">
        <f t="shared" si="88"/>
        <v>2D</v>
      </c>
      <c r="AI131" s="172" t="str">
        <f t="shared" si="89"/>
        <v>62</v>
      </c>
      <c r="AJ131" s="164">
        <f t="shared" si="90"/>
        <v>10</v>
      </c>
      <c r="AK131" s="172" t="str">
        <f t="shared" si="91"/>
        <v>63</v>
      </c>
      <c r="AL131" s="183" t="str">
        <f t="shared" si="92"/>
        <v>山军</v>
      </c>
      <c r="AM131" s="184">
        <f t="shared" si="93"/>
        <v>2</v>
      </c>
      <c r="AN131" s="172" t="str">
        <f t="shared" si="94"/>
        <v>5</v>
      </c>
      <c r="AO131" s="174">
        <f t="shared" si="95"/>
        <v>0</v>
      </c>
      <c r="AP131" s="174">
        <f t="shared" si="96"/>
        <v>4</v>
      </c>
      <c r="AQ131" s="175">
        <f t="shared" si="97"/>
        <v>4</v>
      </c>
      <c r="AR131" s="176" t="str">
        <f t="shared" si="98"/>
        <v>3A</v>
      </c>
      <c r="AS131" s="182"/>
      <c r="AT131" s="177">
        <f>_xlfn.XLOOKUP(C131,全武将名字及头像!$B$3:$B$257,全武将名字及头像!$P$3:$P$257)</f>
        <v>77</v>
      </c>
      <c r="AU131" s="178"/>
      <c r="AV131" s="177">
        <f>_xlfn.XLOOKUP(C131,全武将名字及头像!$B$3:$B$257,全武将名字及头像!$Q$3:$Q$257)</f>
        <v>14</v>
      </c>
      <c r="DD131" s="121" t="str">
        <f>LOOKUP(C131,全武将名字及头像!$B$3:$B$257,全武将名字及头像!$B$3:$B$257)</f>
        <v>马超</v>
      </c>
      <c r="DE131" s="121">
        <f t="shared" si="99"/>
        <v>1</v>
      </c>
    </row>
    <row r="132" spans="1:109">
      <c r="A132" s="192" t="str">
        <f t="shared" si="106"/>
        <v>80</v>
      </c>
      <c r="B132" s="75">
        <v>128</v>
      </c>
      <c r="C132" s="75" t="s">
        <v>267</v>
      </c>
      <c r="D132" s="131" t="str">
        <f t="shared" ref="D132:D195" si="107">DEC2HEX(E132)</f>
        <v>2122</v>
      </c>
      <c r="E132" s="131">
        <f t="shared" si="100"/>
        <v>8482</v>
      </c>
      <c r="F132" s="131" t="str">
        <f t="shared" ref="F132:F195" si="108">DEC2HEX(G132)</f>
        <v>9490</v>
      </c>
      <c r="G132" s="131">
        <f t="shared" si="101"/>
        <v>38032</v>
      </c>
      <c r="H132" s="131" t="str">
        <f t="shared" ref="H132:H195" si="109">DEC2HEX(I132)</f>
        <v>2484</v>
      </c>
      <c r="I132" s="131">
        <f t="shared" si="102"/>
        <v>9348</v>
      </c>
      <c r="J132" s="132">
        <v>5</v>
      </c>
      <c r="K132" s="164" t="str">
        <f t="shared" ref="K132:K195" si="110">IF(L132&lt;16,"0"&amp;DEC2HEX(L132),DEC2HEX(L132))</f>
        <v>90</v>
      </c>
      <c r="L132" s="132">
        <f t="shared" si="103"/>
        <v>144</v>
      </c>
      <c r="M132" s="164" t="str">
        <f t="shared" ref="M132:M195" si="111">DEC2HEX(N132)</f>
        <v>94</v>
      </c>
      <c r="N132" s="132">
        <f t="shared" ref="N132:N195" si="112">G132/256</f>
        <v>148.5625</v>
      </c>
      <c r="O132" s="182"/>
      <c r="P132" s="166">
        <f>_xlfn.XLOOKUP(C132,全武将名字及头像!$B$3:$B$257,全武将名字及头像!$H$3:$H$257)</f>
        <v>94</v>
      </c>
      <c r="Q132" s="166">
        <f>_xlfn.XLOOKUP(C132,全武将名字及头像!$B$3:$B$257,全武将名字及头像!$I$3:$I$257)</f>
        <v>54</v>
      </c>
      <c r="R132" s="166">
        <f>_xlfn.XLOOKUP(C132,全武将名字及头像!$B$3:$B$257,全武将名字及头像!$J$3:$J$257)</f>
        <v>58</v>
      </c>
      <c r="S132" s="166" t="str">
        <f>_xlfn.XLOOKUP(C132,全武将名字及头像!$B$3:$B$257,全武将名字及头像!$K$3:$K$257)</f>
        <v>FF</v>
      </c>
      <c r="T132" s="132" t="s">
        <v>93</v>
      </c>
      <c r="U132" s="167" t="str">
        <f>_xlfn.XLOOKUP(C132,武将属性排列!$C$1:$C$255,武将属性排列!$D$1:$D$255)</f>
        <v>在野</v>
      </c>
      <c r="V132" s="168">
        <f>_xlfn.XLOOKUP(C132,武将属性排列!$C$1:$C$255,武将属性排列!$E$1:$E$255)</f>
        <v>93</v>
      </c>
      <c r="W132" s="168">
        <f>_xlfn.XLOOKUP(C132,武将属性排列!$C$1:$C$255,武将属性排列!$F$1:$F$255)</f>
        <v>51</v>
      </c>
      <c r="X132" s="168">
        <f>_xlfn.XLOOKUP(C132,武将属性排列!$C$1:$C$255,武将属性排列!$G$1:$G$255)</f>
        <v>86</v>
      </c>
      <c r="Y132" s="168">
        <f>_xlfn.XLOOKUP(C132,武将属性排列!$C$1:$C$255,武将属性排列!$I$1:$I$255)</f>
        <v>99</v>
      </c>
      <c r="Z132" s="169">
        <f>_xlfn.XLOOKUP(C132,武将属性排列!$C$1:$C$255,武将属性排列!$K$1:$K$255)</f>
        <v>2</v>
      </c>
      <c r="AA132" s="169">
        <v>500</v>
      </c>
      <c r="AB132" s="168">
        <f>_xlfn.XLOOKUP(C132,武将属性排列!$C$1:$C$255,武将属性排列!$O$1:$O$255)</f>
        <v>79</v>
      </c>
      <c r="AC132" s="170">
        <f t="shared" si="104"/>
        <v>266068</v>
      </c>
      <c r="AD132" s="170" t="str">
        <f t="shared" ref="AD132:AD195" si="113">DEC2HEX(AC132)</f>
        <v>40F54</v>
      </c>
      <c r="AE132" s="182"/>
      <c r="AF132" s="171">
        <f t="shared" si="105"/>
        <v>40</v>
      </c>
      <c r="AG132" s="172" t="str">
        <f t="shared" ref="AG132:AG195" si="114">IF(V132&lt;16,0&amp;DEC2HEX(V132),DEC2HEX(V132))</f>
        <v>5D</v>
      </c>
      <c r="AH132" s="172" t="str">
        <f t="shared" ref="AH132:AH195" si="115">IF(W132&lt;16,0&amp;DEC2HEX(W132),DEC2HEX(W132))</f>
        <v>33</v>
      </c>
      <c r="AI132" s="172" t="str">
        <f t="shared" ref="AI132:AI195" si="116">IF(X132&lt;16,0&amp;DEC2HEX(X132),DEC2HEX(X132))</f>
        <v>56</v>
      </c>
      <c r="AJ132" s="164">
        <f t="shared" ref="AJ132:AJ195" si="117">IF(AND(X132&lt;10,AA132&gt;500),60,(IF(AND(X132&lt;30,AA132&gt;400),50,(IF(AND(X132&lt;50,AA132&gt;300),40,(IF(AND(X132&lt;70,AA132&gt;200),30,(IF(AND(X132&lt;90,AA132&gt;100),20,(IF(AND(X132&lt;100,AA132&gt;0),10,"00")))))))))))</f>
        <v>20</v>
      </c>
      <c r="AK132" s="172" t="str">
        <f t="shared" ref="AK132:AK195" si="118">IF(Y132&lt;16,0&amp;DEC2HEX(Y132),DEC2HEX(Y132))</f>
        <v>63</v>
      </c>
      <c r="AL132" s="183" t="str">
        <f t="shared" ref="AL132:AL195" si="119">IF(Z132=0,"平军",(IF(Z132=1,"水军","山军")))</f>
        <v>山军</v>
      </c>
      <c r="AM132" s="184">
        <f t="shared" ref="AM132:AM195" si="120">IF(AF132="00",IF(AL132="水军","1",IF(AL132="山军","2","0")),IF(AL132="水军",1,IF(AL132="山军",2,"0")))</f>
        <v>2</v>
      </c>
      <c r="AN132" s="172" t="str">
        <f t="shared" ref="AN132:AN195" si="121">DEC2HEX(AA132/100)</f>
        <v>5</v>
      </c>
      <c r="AO132" s="174">
        <f t="shared" ref="AO132:AO195" si="122">IF(AA132/100-AJ132/10-AQ132&lt;0,0,AA132/100-AJ132/10-AQ132)</f>
        <v>0</v>
      </c>
      <c r="AP132" s="174">
        <f t="shared" ref="AP132:AP195" si="123">(IF(X132&lt;10,3,(IF(X132&lt;20,4,(IF(X132&lt;30,3,(IF(X132&lt;40,4,(IF(X132&lt;50,3,(IF(X132&lt;60,4,(IF(X132&lt;70,3,(IF(X132&lt;80,4,(IF(X132&lt;90,3,4))))))))))))))))))</f>
        <v>3</v>
      </c>
      <c r="AQ132" s="175">
        <f t="shared" ref="AQ132:AQ195" si="124">IF(AA132/100-AJ132/10&gt;AP132,AP132,IF(AA132/100-AJ132/10&gt;0,AA132/100-AJ132/10,0))</f>
        <v>3</v>
      </c>
      <c r="AR132" s="176" t="str">
        <f t="shared" ref="AR132:AR195" si="125">IF(AB132&lt;16,0&amp;DEC2HEX(AB132),DEC2HEX(AB132))</f>
        <v>4F</v>
      </c>
      <c r="AS132" s="182"/>
      <c r="AT132" s="177">
        <f>_xlfn.XLOOKUP(C132,全武将名字及头像!$B$3:$B$257,全武将名字及头像!$P$3:$P$257)</f>
        <v>77</v>
      </c>
      <c r="AU132" s="178"/>
      <c r="AV132" s="177">
        <f>_xlfn.XLOOKUP(C132,全武将名字及头像!$B$3:$B$257,全武将名字及头像!$Q$3:$Q$257)</f>
        <v>28</v>
      </c>
      <c r="DD132" s="121" t="str">
        <f>LOOKUP(C132,全武将名字及头像!$B$3:$B$257,全武将名字及头像!$B$3:$B$257)</f>
        <v>马岱</v>
      </c>
      <c r="DE132" s="121">
        <f t="shared" ref="DE132:DE195" si="126">IF(C132=DD132,1,0)</f>
        <v>1</v>
      </c>
    </row>
    <row r="133" spans="1:109">
      <c r="A133" s="192" t="str">
        <f t="shared" si="106"/>
        <v>81</v>
      </c>
      <c r="B133" s="75">
        <v>129</v>
      </c>
      <c r="C133" s="75" t="s">
        <v>268</v>
      </c>
      <c r="D133" s="131" t="str">
        <f t="shared" si="107"/>
        <v>2124</v>
      </c>
      <c r="E133" s="131">
        <f t="shared" ref="E133:E196" si="127">E132+2</f>
        <v>8484</v>
      </c>
      <c r="F133" s="131" t="str">
        <f t="shared" si="108"/>
        <v>9495</v>
      </c>
      <c r="G133" s="131">
        <f t="shared" ref="G133:G196" si="128">G132+I133-I132</f>
        <v>38037</v>
      </c>
      <c r="H133" s="131" t="str">
        <f t="shared" si="109"/>
        <v>2489</v>
      </c>
      <c r="I133" s="131">
        <f t="shared" ref="I133:I196" si="129">I132+J132</f>
        <v>9353</v>
      </c>
      <c r="J133" s="132">
        <v>5</v>
      </c>
      <c r="K133" s="164" t="str">
        <f t="shared" si="110"/>
        <v>95</v>
      </c>
      <c r="L133" s="132">
        <f t="shared" ref="L133:L196" si="130">IF(L132+J132&gt;255,L132+J132-256,L132+J132)</f>
        <v>149</v>
      </c>
      <c r="M133" s="164" t="str">
        <f t="shared" si="111"/>
        <v>94</v>
      </c>
      <c r="N133" s="132">
        <f t="shared" si="112"/>
        <v>148.58203125</v>
      </c>
      <c r="O133" s="182"/>
      <c r="P133" s="166">
        <f>_xlfn.XLOOKUP(C133,全武将名字及头像!$B$3:$B$257,全武将名字及头像!$H$3:$H$257)</f>
        <v>94</v>
      </c>
      <c r="Q133" s="166">
        <f>_xlfn.XLOOKUP(C133,全武将名字及头像!$B$3:$B$257,全武将名字及头像!$I$3:$I$257)</f>
        <v>54</v>
      </c>
      <c r="R133" s="166" t="str">
        <f>_xlfn.XLOOKUP(C133,全武将名字及头像!$B$3:$B$257,全武将名字及头像!$J$3:$J$257)</f>
        <v>5A</v>
      </c>
      <c r="S133" s="166" t="str">
        <f>_xlfn.XLOOKUP(C133,全武将名字及头像!$B$3:$B$257,全武将名字及头像!$K$3:$K$257)</f>
        <v>FF</v>
      </c>
      <c r="T133" s="132" t="s">
        <v>93</v>
      </c>
      <c r="U133" s="167" t="str">
        <f>_xlfn.XLOOKUP(C133,武将属性排列!$C$1:$C$255,武将属性排列!$D$1:$D$255)</f>
        <v>在野</v>
      </c>
      <c r="V133" s="168">
        <f>_xlfn.XLOOKUP(C133,武将属性排列!$C$1:$C$255,武将属性排列!$E$1:$E$255)</f>
        <v>52</v>
      </c>
      <c r="W133" s="168">
        <f>_xlfn.XLOOKUP(C133,武将属性排列!$C$1:$C$255,武将属性排列!$F$1:$F$255)</f>
        <v>93</v>
      </c>
      <c r="X133" s="168">
        <f>_xlfn.XLOOKUP(C133,武将属性排列!$C$1:$C$255,武将属性排列!$G$1:$G$255)</f>
        <v>43</v>
      </c>
      <c r="Y133" s="168">
        <f>_xlfn.XLOOKUP(C133,武将属性排列!$C$1:$C$255,武将属性排列!$I$1:$I$255)</f>
        <v>85</v>
      </c>
      <c r="Z133" s="169">
        <f>_xlfn.XLOOKUP(C133,武将属性排列!$C$1:$C$255,武将属性排列!$K$1:$K$255)</f>
        <v>0</v>
      </c>
      <c r="AA133" s="169">
        <v>500</v>
      </c>
      <c r="AB133" s="168">
        <f>_xlfn.XLOOKUP(C133,武将属性排列!$C$1:$C$255,武将属性排列!$O$1:$O$255)</f>
        <v>96</v>
      </c>
      <c r="AC133" s="170">
        <f t="shared" ref="AC133:AC196" si="131">AC132+8</f>
        <v>266076</v>
      </c>
      <c r="AD133" s="170" t="str">
        <f t="shared" si="113"/>
        <v>40F5C</v>
      </c>
      <c r="AE133" s="182"/>
      <c r="AF133" s="171">
        <f t="shared" si="105"/>
        <v>40</v>
      </c>
      <c r="AG133" s="172" t="str">
        <f t="shared" si="114"/>
        <v>34</v>
      </c>
      <c r="AH133" s="172" t="str">
        <f t="shared" si="115"/>
        <v>5D</v>
      </c>
      <c r="AI133" s="172" t="str">
        <f t="shared" si="116"/>
        <v>2B</v>
      </c>
      <c r="AJ133" s="164">
        <f t="shared" si="117"/>
        <v>40</v>
      </c>
      <c r="AK133" s="172" t="str">
        <f t="shared" si="118"/>
        <v>55</v>
      </c>
      <c r="AL133" s="183" t="str">
        <f t="shared" si="119"/>
        <v>平军</v>
      </c>
      <c r="AM133" s="184" t="str">
        <f t="shared" si="120"/>
        <v>0</v>
      </c>
      <c r="AN133" s="172" t="str">
        <f t="shared" si="121"/>
        <v>5</v>
      </c>
      <c r="AO133" s="174">
        <f t="shared" si="122"/>
        <v>0</v>
      </c>
      <c r="AP133" s="174">
        <f t="shared" si="123"/>
        <v>3</v>
      </c>
      <c r="AQ133" s="175">
        <f t="shared" si="124"/>
        <v>1</v>
      </c>
      <c r="AR133" s="176" t="str">
        <f t="shared" si="125"/>
        <v>60</v>
      </c>
      <c r="AS133" s="182"/>
      <c r="AT133" s="177">
        <f>_xlfn.XLOOKUP(C133,全武将名字及头像!$B$3:$B$257,全武将名字及头像!$P$3:$P$257)</f>
        <v>78</v>
      </c>
      <c r="AU133" s="178"/>
      <c r="AV133" s="177">
        <f>_xlfn.XLOOKUP(C133,全武将名字及头像!$B$3:$B$257,全武将名字及头像!$Q$3:$Q$257)</f>
        <v>0</v>
      </c>
      <c r="DD133" s="121" t="str">
        <f>LOOKUP(C133,全武将名字及头像!$B$3:$B$257,全武将名字及头像!$B$3:$B$257)</f>
        <v>马良</v>
      </c>
      <c r="DE133" s="121">
        <f t="shared" si="126"/>
        <v>1</v>
      </c>
    </row>
    <row r="134" spans="1:109">
      <c r="A134" s="192" t="str">
        <f t="shared" si="106"/>
        <v>82</v>
      </c>
      <c r="B134" s="75">
        <v>130</v>
      </c>
      <c r="C134" s="75" t="s">
        <v>269</v>
      </c>
      <c r="D134" s="131" t="str">
        <f t="shared" si="107"/>
        <v>2126</v>
      </c>
      <c r="E134" s="131">
        <f t="shared" si="127"/>
        <v>8486</v>
      </c>
      <c r="F134" s="131" t="str">
        <f t="shared" si="108"/>
        <v>949A</v>
      </c>
      <c r="G134" s="131">
        <f t="shared" si="128"/>
        <v>38042</v>
      </c>
      <c r="H134" s="131" t="str">
        <f t="shared" si="109"/>
        <v>248E</v>
      </c>
      <c r="I134" s="131">
        <f t="shared" si="129"/>
        <v>9358</v>
      </c>
      <c r="J134" s="132">
        <v>5</v>
      </c>
      <c r="K134" s="164" t="str">
        <f t="shared" si="110"/>
        <v>9A</v>
      </c>
      <c r="L134" s="132">
        <f t="shared" si="130"/>
        <v>154</v>
      </c>
      <c r="M134" s="164" t="str">
        <f t="shared" si="111"/>
        <v>94</v>
      </c>
      <c r="N134" s="132">
        <f t="shared" si="112"/>
        <v>148.6015625</v>
      </c>
      <c r="O134" s="182"/>
      <c r="P134" s="166">
        <f>_xlfn.XLOOKUP(C134,全武将名字及头像!$B$3:$B$257,全武将名字及头像!$H$3:$H$257)</f>
        <v>94</v>
      </c>
      <c r="Q134" s="166">
        <f>_xlfn.XLOOKUP(C134,全武将名字及头像!$B$3:$B$257,全武将名字及头像!$I$3:$I$257)</f>
        <v>54</v>
      </c>
      <c r="R134" s="166" t="str">
        <f>_xlfn.XLOOKUP(C134,全武将名字及头像!$B$3:$B$257,全武将名字及头像!$J$3:$J$257)</f>
        <v>5C</v>
      </c>
      <c r="S134" s="166" t="str">
        <f>_xlfn.XLOOKUP(C134,全武将名字及头像!$B$3:$B$257,全武将名字及头像!$K$3:$K$257)</f>
        <v>FF</v>
      </c>
      <c r="T134" s="132" t="s">
        <v>93</v>
      </c>
      <c r="U134" s="167" t="str">
        <f>_xlfn.XLOOKUP(C134,武将属性排列!$C$1:$C$255,武将属性排列!$D$1:$D$255)</f>
        <v>在野</v>
      </c>
      <c r="V134" s="168">
        <f>_xlfn.XLOOKUP(C134,武将属性排列!$C$1:$C$255,武将属性排列!$E$1:$E$255)</f>
        <v>85</v>
      </c>
      <c r="W134" s="168">
        <f>_xlfn.XLOOKUP(C134,武将属性排列!$C$1:$C$255,武将属性排列!$F$1:$F$255)</f>
        <v>90</v>
      </c>
      <c r="X134" s="168">
        <f>_xlfn.XLOOKUP(C134,武将属性排列!$C$1:$C$255,武将属性排列!$G$1:$G$255)</f>
        <v>73</v>
      </c>
      <c r="Y134" s="168">
        <f>_xlfn.XLOOKUP(C134,武将属性排列!$C$1:$C$255,武将属性排列!$I$1:$I$255)</f>
        <v>72</v>
      </c>
      <c r="Z134" s="169">
        <f>_xlfn.XLOOKUP(C134,武将属性排列!$C$1:$C$255,武将属性排列!$K$1:$K$255)</f>
        <v>0</v>
      </c>
      <c r="AA134" s="169">
        <v>500</v>
      </c>
      <c r="AB134" s="168">
        <f>_xlfn.XLOOKUP(C134,武将属性排列!$C$1:$C$255,武将属性排列!$O$1:$O$255)</f>
        <v>74</v>
      </c>
      <c r="AC134" s="170">
        <f t="shared" si="131"/>
        <v>266084</v>
      </c>
      <c r="AD134" s="170" t="str">
        <f t="shared" si="113"/>
        <v>40F64</v>
      </c>
      <c r="AE134" s="182"/>
      <c r="AF134" s="171">
        <f t="shared" si="105"/>
        <v>40</v>
      </c>
      <c r="AG134" s="172" t="str">
        <f t="shared" si="114"/>
        <v>55</v>
      </c>
      <c r="AH134" s="172" t="str">
        <f t="shared" si="115"/>
        <v>5A</v>
      </c>
      <c r="AI134" s="172" t="str">
        <f t="shared" si="116"/>
        <v>49</v>
      </c>
      <c r="AJ134" s="164">
        <f t="shared" si="117"/>
        <v>20</v>
      </c>
      <c r="AK134" s="172" t="str">
        <f t="shared" si="118"/>
        <v>48</v>
      </c>
      <c r="AL134" s="183" t="str">
        <f t="shared" si="119"/>
        <v>平军</v>
      </c>
      <c r="AM134" s="184" t="str">
        <f t="shared" si="120"/>
        <v>0</v>
      </c>
      <c r="AN134" s="172" t="str">
        <f t="shared" si="121"/>
        <v>5</v>
      </c>
      <c r="AO134" s="174">
        <f t="shared" si="122"/>
        <v>0</v>
      </c>
      <c r="AP134" s="174">
        <f t="shared" si="123"/>
        <v>4</v>
      </c>
      <c r="AQ134" s="175">
        <f t="shared" si="124"/>
        <v>3</v>
      </c>
      <c r="AR134" s="176" t="str">
        <f t="shared" si="125"/>
        <v>4A</v>
      </c>
      <c r="AS134" s="182"/>
      <c r="AT134" s="177">
        <f>_xlfn.XLOOKUP(C134,全武将名字及头像!$B$3:$B$257,全武将名字及头像!$P$3:$P$257)</f>
        <v>78</v>
      </c>
      <c r="AU134" s="178"/>
      <c r="AV134" s="177">
        <f>_xlfn.XLOOKUP(C134,全武将名字及头像!$B$3:$B$257,全武将名字及头像!$Q$3:$Q$257)</f>
        <v>14</v>
      </c>
      <c r="DD134" s="121" t="str">
        <f>LOOKUP(C134,全武将名字及头像!$B$3:$B$257,全武将名字及头像!$B$3:$B$257)</f>
        <v>马谡</v>
      </c>
      <c r="DE134" s="121">
        <f t="shared" si="126"/>
        <v>1</v>
      </c>
    </row>
    <row r="135" spans="1:109">
      <c r="A135" s="192" t="str">
        <f t="shared" si="106"/>
        <v>83</v>
      </c>
      <c r="B135" s="75">
        <v>131</v>
      </c>
      <c r="C135" s="75" t="s">
        <v>271</v>
      </c>
      <c r="D135" s="131" t="str">
        <f t="shared" si="107"/>
        <v>2128</v>
      </c>
      <c r="E135" s="131">
        <f t="shared" si="127"/>
        <v>8488</v>
      </c>
      <c r="F135" s="131" t="str">
        <f t="shared" si="108"/>
        <v>949F</v>
      </c>
      <c r="G135" s="131">
        <f t="shared" si="128"/>
        <v>38047</v>
      </c>
      <c r="H135" s="131" t="str">
        <f t="shared" si="109"/>
        <v>2493</v>
      </c>
      <c r="I135" s="131">
        <f t="shared" si="129"/>
        <v>9363</v>
      </c>
      <c r="J135" s="132">
        <v>5</v>
      </c>
      <c r="K135" s="164" t="str">
        <f t="shared" si="110"/>
        <v>9F</v>
      </c>
      <c r="L135" s="132">
        <f t="shared" si="130"/>
        <v>159</v>
      </c>
      <c r="M135" s="164" t="str">
        <f t="shared" si="111"/>
        <v>94</v>
      </c>
      <c r="N135" s="132">
        <f t="shared" si="112"/>
        <v>148.62109375</v>
      </c>
      <c r="O135" s="182"/>
      <c r="P135" s="166">
        <f>_xlfn.XLOOKUP(C135,全武将名字及头像!$B$3:$B$257,全武将名字及头像!$H$3:$H$257)</f>
        <v>94</v>
      </c>
      <c r="Q135" s="166">
        <f>_xlfn.XLOOKUP(C135,全武将名字及头像!$B$3:$B$257,全武将名字及头像!$I$3:$I$257)</f>
        <v>54</v>
      </c>
      <c r="R135" s="166">
        <f>_xlfn.XLOOKUP(C135,全武将名字及头像!$B$3:$B$257,全武将名字及头像!$J$3:$J$257)</f>
        <v>70</v>
      </c>
      <c r="S135" s="166" t="str">
        <f>_xlfn.XLOOKUP(C135,全武将名字及头像!$B$3:$B$257,全武将名字及头像!$K$3:$K$257)</f>
        <v>FF</v>
      </c>
      <c r="T135" s="132" t="s">
        <v>93</v>
      </c>
      <c r="U135" s="167" t="str">
        <f>_xlfn.XLOOKUP(C135,武将属性排列!$C$1:$C$255,武将属性排列!$D$1:$D$255)</f>
        <v>在野</v>
      </c>
      <c r="V135" s="168">
        <f>_xlfn.XLOOKUP(C135,武将属性排列!$C$1:$C$255,武将属性排列!$E$1:$E$255)</f>
        <v>80</v>
      </c>
      <c r="W135" s="168">
        <f>_xlfn.XLOOKUP(C135,武将属性排列!$C$1:$C$255,武将属性排列!$F$1:$F$255)</f>
        <v>45</v>
      </c>
      <c r="X135" s="168">
        <f>_xlfn.XLOOKUP(C135,武将属性排列!$C$1:$C$255,武将属性排列!$G$1:$G$255)</f>
        <v>73</v>
      </c>
      <c r="Y135" s="168">
        <f>_xlfn.XLOOKUP(C135,武将属性排列!$C$1:$C$255,武将属性排列!$I$1:$I$255)</f>
        <v>99</v>
      </c>
      <c r="Z135" s="169">
        <f>_xlfn.XLOOKUP(C135,武将属性排列!$C$1:$C$255,武将属性排列!$K$1:$K$255)</f>
        <v>2</v>
      </c>
      <c r="AA135" s="169">
        <v>500</v>
      </c>
      <c r="AB135" s="168">
        <f>_xlfn.XLOOKUP(C135,武将属性排列!$C$1:$C$255,武将属性排列!$O$1:$O$255)</f>
        <v>62</v>
      </c>
      <c r="AC135" s="170">
        <f t="shared" si="131"/>
        <v>266092</v>
      </c>
      <c r="AD135" s="170" t="str">
        <f t="shared" si="113"/>
        <v>40F6C</v>
      </c>
      <c r="AE135" s="182"/>
      <c r="AF135" s="171">
        <f t="shared" si="105"/>
        <v>40</v>
      </c>
      <c r="AG135" s="172" t="str">
        <f t="shared" si="114"/>
        <v>50</v>
      </c>
      <c r="AH135" s="172" t="str">
        <f t="shared" si="115"/>
        <v>2D</v>
      </c>
      <c r="AI135" s="172" t="str">
        <f t="shared" si="116"/>
        <v>49</v>
      </c>
      <c r="AJ135" s="164">
        <f t="shared" si="117"/>
        <v>20</v>
      </c>
      <c r="AK135" s="172" t="str">
        <f t="shared" si="118"/>
        <v>63</v>
      </c>
      <c r="AL135" s="183" t="str">
        <f t="shared" si="119"/>
        <v>山军</v>
      </c>
      <c r="AM135" s="184">
        <f t="shared" si="120"/>
        <v>2</v>
      </c>
      <c r="AN135" s="172" t="str">
        <f t="shared" si="121"/>
        <v>5</v>
      </c>
      <c r="AO135" s="174">
        <f t="shared" si="122"/>
        <v>0</v>
      </c>
      <c r="AP135" s="174">
        <f t="shared" si="123"/>
        <v>4</v>
      </c>
      <c r="AQ135" s="175">
        <f t="shared" si="124"/>
        <v>3</v>
      </c>
      <c r="AR135" s="176" t="str">
        <f t="shared" si="125"/>
        <v>3E</v>
      </c>
      <c r="AS135" s="182"/>
      <c r="AT135" s="177">
        <f>_xlfn.XLOOKUP(C135,全武将名字及头像!$B$3:$B$257,全武将名字及头像!$P$3:$P$257)</f>
        <v>78</v>
      </c>
      <c r="AU135" s="178"/>
      <c r="AV135" s="177">
        <f>_xlfn.XLOOKUP(C135,全武将名字及头像!$B$3:$B$257,全武将名字及头像!$Q$3:$Q$257)</f>
        <v>28</v>
      </c>
      <c r="DD135" s="121" t="str">
        <f>LOOKUP(C135,全武将名字及头像!$B$3:$B$257,全武将名字及头像!$B$3:$B$257)</f>
        <v>马铁</v>
      </c>
      <c r="DE135" s="121">
        <f t="shared" si="126"/>
        <v>1</v>
      </c>
    </row>
    <row r="136" spans="1:109">
      <c r="A136" s="192" t="str">
        <f t="shared" si="106"/>
        <v>84</v>
      </c>
      <c r="B136" s="75">
        <v>132</v>
      </c>
      <c r="C136" s="75" t="s">
        <v>272</v>
      </c>
      <c r="D136" s="131" t="str">
        <f t="shared" si="107"/>
        <v>212A</v>
      </c>
      <c r="E136" s="131">
        <f t="shared" si="127"/>
        <v>8490</v>
      </c>
      <c r="F136" s="131" t="str">
        <f t="shared" si="108"/>
        <v>94A4</v>
      </c>
      <c r="G136" s="131">
        <f t="shared" si="128"/>
        <v>38052</v>
      </c>
      <c r="H136" s="131" t="str">
        <f t="shared" si="109"/>
        <v>2498</v>
      </c>
      <c r="I136" s="131">
        <f t="shared" si="129"/>
        <v>9368</v>
      </c>
      <c r="J136" s="132">
        <v>5</v>
      </c>
      <c r="K136" s="164" t="str">
        <f t="shared" si="110"/>
        <v>A4</v>
      </c>
      <c r="L136" s="132">
        <f t="shared" si="130"/>
        <v>164</v>
      </c>
      <c r="M136" s="164" t="str">
        <f t="shared" si="111"/>
        <v>94</v>
      </c>
      <c r="N136" s="132">
        <f t="shared" si="112"/>
        <v>148.640625</v>
      </c>
      <c r="O136" s="182"/>
      <c r="P136" s="166">
        <f>_xlfn.XLOOKUP(C136,全武将名字及头像!$B$3:$B$257,全武将名字及头像!$H$3:$H$257)</f>
        <v>94</v>
      </c>
      <c r="Q136" s="166">
        <f>_xlfn.XLOOKUP(C136,全武将名字及头像!$B$3:$B$257,全武将名字及头像!$I$3:$I$257)</f>
        <v>54</v>
      </c>
      <c r="R136" s="166">
        <f>_xlfn.XLOOKUP(C136,全武将名字及头像!$B$3:$B$257,全武将名字及头像!$J$3:$J$257)</f>
        <v>72</v>
      </c>
      <c r="S136" s="166" t="str">
        <f>_xlfn.XLOOKUP(C136,全武将名字及头像!$B$3:$B$257,全武将名字及头像!$K$3:$K$257)</f>
        <v>FF</v>
      </c>
      <c r="T136" s="132" t="s">
        <v>93</v>
      </c>
      <c r="U136" s="167" t="str">
        <f>_xlfn.XLOOKUP(C136,武将属性排列!$C$1:$C$255,武将属性排列!$D$1:$D$255)</f>
        <v>在野</v>
      </c>
      <c r="V136" s="168">
        <f>_xlfn.XLOOKUP(C136,武将属性排列!$C$1:$C$255,武将属性排列!$E$1:$E$255)</f>
        <v>74</v>
      </c>
      <c r="W136" s="168">
        <f>_xlfn.XLOOKUP(C136,武将属性排列!$C$1:$C$255,武将属性排列!$F$1:$F$255)</f>
        <v>47</v>
      </c>
      <c r="X136" s="168">
        <f>_xlfn.XLOOKUP(C136,武将属性排列!$C$1:$C$255,武将属性排列!$G$1:$G$255)</f>
        <v>73</v>
      </c>
      <c r="Y136" s="168">
        <f>_xlfn.XLOOKUP(C136,武将属性排列!$C$1:$C$255,武将属性排列!$I$1:$I$255)</f>
        <v>65</v>
      </c>
      <c r="Z136" s="169">
        <f>_xlfn.XLOOKUP(C136,武将属性排列!$C$1:$C$255,武将属性排列!$K$1:$K$255)</f>
        <v>2</v>
      </c>
      <c r="AA136" s="169">
        <v>500</v>
      </c>
      <c r="AB136" s="168">
        <f>_xlfn.XLOOKUP(C136,武将属性排列!$C$1:$C$255,武将属性排列!$O$1:$O$255)</f>
        <v>55</v>
      </c>
      <c r="AC136" s="170">
        <f t="shared" si="131"/>
        <v>266100</v>
      </c>
      <c r="AD136" s="170" t="str">
        <f t="shared" si="113"/>
        <v>40F74</v>
      </c>
      <c r="AE136" s="182"/>
      <c r="AF136" s="171">
        <f t="shared" si="105"/>
        <v>40</v>
      </c>
      <c r="AG136" s="172" t="str">
        <f t="shared" si="114"/>
        <v>4A</v>
      </c>
      <c r="AH136" s="172" t="str">
        <f t="shared" si="115"/>
        <v>2F</v>
      </c>
      <c r="AI136" s="172" t="str">
        <f t="shared" si="116"/>
        <v>49</v>
      </c>
      <c r="AJ136" s="164">
        <f t="shared" si="117"/>
        <v>20</v>
      </c>
      <c r="AK136" s="172" t="str">
        <f t="shared" si="118"/>
        <v>41</v>
      </c>
      <c r="AL136" s="183" t="str">
        <f t="shared" si="119"/>
        <v>山军</v>
      </c>
      <c r="AM136" s="184">
        <f t="shared" si="120"/>
        <v>2</v>
      </c>
      <c r="AN136" s="172" t="str">
        <f t="shared" si="121"/>
        <v>5</v>
      </c>
      <c r="AO136" s="174">
        <f t="shared" si="122"/>
        <v>0</v>
      </c>
      <c r="AP136" s="174">
        <f t="shared" si="123"/>
        <v>4</v>
      </c>
      <c r="AQ136" s="175">
        <f t="shared" si="124"/>
        <v>3</v>
      </c>
      <c r="AR136" s="176" t="str">
        <f t="shared" si="125"/>
        <v>37</v>
      </c>
      <c r="AS136" s="182"/>
      <c r="AT136" s="177">
        <f>_xlfn.XLOOKUP(C136,全武将名字及头像!$B$3:$B$257,全武将名字及头像!$P$3:$P$257)</f>
        <v>79</v>
      </c>
      <c r="AU136" s="178"/>
      <c r="AV136" s="177">
        <f>_xlfn.XLOOKUP(C136,全武将名字及头像!$B$3:$B$257,全武将名字及头像!$Q$3:$Q$257)</f>
        <v>0</v>
      </c>
      <c r="DD136" s="121" t="str">
        <f>LOOKUP(C136,全武将名字及头像!$B$3:$B$257,全武将名字及头像!$B$3:$B$257)</f>
        <v>马玩</v>
      </c>
      <c r="DE136" s="121">
        <f t="shared" si="126"/>
        <v>1</v>
      </c>
    </row>
    <row r="137" spans="1:109">
      <c r="A137" s="192" t="str">
        <f t="shared" si="106"/>
        <v>85</v>
      </c>
      <c r="B137" s="75">
        <v>133</v>
      </c>
      <c r="C137" s="75" t="s">
        <v>273</v>
      </c>
      <c r="D137" s="131" t="str">
        <f t="shared" si="107"/>
        <v>212C</v>
      </c>
      <c r="E137" s="131">
        <f t="shared" si="127"/>
        <v>8492</v>
      </c>
      <c r="F137" s="131" t="str">
        <f t="shared" si="108"/>
        <v>94A9</v>
      </c>
      <c r="G137" s="131">
        <f t="shared" si="128"/>
        <v>38057</v>
      </c>
      <c r="H137" s="131" t="str">
        <f t="shared" si="109"/>
        <v>249D</v>
      </c>
      <c r="I137" s="131">
        <f t="shared" si="129"/>
        <v>9373</v>
      </c>
      <c r="J137" s="132">
        <v>5</v>
      </c>
      <c r="K137" s="164" t="str">
        <f t="shared" si="110"/>
        <v>A9</v>
      </c>
      <c r="L137" s="132">
        <f t="shared" si="130"/>
        <v>169</v>
      </c>
      <c r="M137" s="164" t="str">
        <f t="shared" si="111"/>
        <v>94</v>
      </c>
      <c r="N137" s="132">
        <f t="shared" si="112"/>
        <v>148.66015625</v>
      </c>
      <c r="O137" s="182"/>
      <c r="P137" s="166">
        <f>_xlfn.XLOOKUP(C137,全武将名字及头像!$B$3:$B$257,全武将名字及头像!$H$3:$H$257)</f>
        <v>94</v>
      </c>
      <c r="Q137" s="166">
        <f>_xlfn.XLOOKUP(C137,全武将名字及头像!$B$3:$B$257,全武将名字及头像!$I$3:$I$257)</f>
        <v>54</v>
      </c>
      <c r="R137" s="166">
        <f>_xlfn.XLOOKUP(C137,全武将名字及头像!$B$3:$B$257,全武将名字及头像!$J$3:$J$257)</f>
        <v>74</v>
      </c>
      <c r="S137" s="166" t="str">
        <f>_xlfn.XLOOKUP(C137,全武将名字及头像!$B$3:$B$257,全武将名字及头像!$K$3:$K$257)</f>
        <v>FF</v>
      </c>
      <c r="T137" s="132" t="s">
        <v>93</v>
      </c>
      <c r="U137" s="167" t="str">
        <f>_xlfn.XLOOKUP(C137,武将属性排列!$C$1:$C$255,武将属性排列!$D$1:$D$255)</f>
        <v>在野</v>
      </c>
      <c r="V137" s="168">
        <f>_xlfn.XLOOKUP(C137,武将属性排列!$C$1:$C$255,武将属性排列!$E$1:$E$255)</f>
        <v>81</v>
      </c>
      <c r="W137" s="168">
        <f>_xlfn.XLOOKUP(C137,武将属性排列!$C$1:$C$255,武将属性排列!$F$1:$F$255)</f>
        <v>42</v>
      </c>
      <c r="X137" s="168">
        <f>_xlfn.XLOOKUP(C137,武将属性排列!$C$1:$C$255,武将属性排列!$G$1:$G$255)</f>
        <v>71</v>
      </c>
      <c r="Y137" s="168">
        <f>_xlfn.XLOOKUP(C137,武将属性排列!$C$1:$C$255,武将属性排列!$I$1:$I$255)</f>
        <v>99</v>
      </c>
      <c r="Z137" s="169">
        <f>_xlfn.XLOOKUP(C137,武将属性排列!$C$1:$C$255,武将属性排列!$K$1:$K$255)</f>
        <v>2</v>
      </c>
      <c r="AA137" s="169">
        <v>500</v>
      </c>
      <c r="AB137" s="168">
        <f>_xlfn.XLOOKUP(C137,武将属性排列!$C$1:$C$255,武将属性排列!$O$1:$O$255)</f>
        <v>63</v>
      </c>
      <c r="AC137" s="170">
        <f t="shared" si="131"/>
        <v>266108</v>
      </c>
      <c r="AD137" s="170" t="str">
        <f t="shared" si="113"/>
        <v>40F7C</v>
      </c>
      <c r="AE137" s="182"/>
      <c r="AF137" s="171">
        <f t="shared" si="105"/>
        <v>40</v>
      </c>
      <c r="AG137" s="172" t="str">
        <f t="shared" si="114"/>
        <v>51</v>
      </c>
      <c r="AH137" s="172" t="str">
        <f t="shared" si="115"/>
        <v>2A</v>
      </c>
      <c r="AI137" s="172" t="str">
        <f t="shared" si="116"/>
        <v>47</v>
      </c>
      <c r="AJ137" s="164">
        <f t="shared" si="117"/>
        <v>20</v>
      </c>
      <c r="AK137" s="172" t="str">
        <f t="shared" si="118"/>
        <v>63</v>
      </c>
      <c r="AL137" s="183" t="str">
        <f t="shared" si="119"/>
        <v>山军</v>
      </c>
      <c r="AM137" s="184">
        <f t="shared" si="120"/>
        <v>2</v>
      </c>
      <c r="AN137" s="172" t="str">
        <f t="shared" si="121"/>
        <v>5</v>
      </c>
      <c r="AO137" s="174">
        <f t="shared" si="122"/>
        <v>0</v>
      </c>
      <c r="AP137" s="174">
        <f t="shared" si="123"/>
        <v>4</v>
      </c>
      <c r="AQ137" s="175">
        <f t="shared" si="124"/>
        <v>3</v>
      </c>
      <c r="AR137" s="176" t="str">
        <f t="shared" si="125"/>
        <v>3F</v>
      </c>
      <c r="AS137" s="182"/>
      <c r="AT137" s="177">
        <f>_xlfn.XLOOKUP(C137,全武将名字及头像!$B$3:$B$257,全武将名字及头像!$P$3:$P$257)</f>
        <v>79</v>
      </c>
      <c r="AU137" s="178"/>
      <c r="AV137" s="177">
        <f>_xlfn.XLOOKUP(C137,全武将名字及头像!$B$3:$B$257,全武将名字及头像!$Q$3:$Q$257)</f>
        <v>14</v>
      </c>
      <c r="DD137" s="121" t="str">
        <f>LOOKUP(C137,全武将名字及头像!$B$3:$B$257,全武将名字及头像!$B$3:$B$257)</f>
        <v>马休</v>
      </c>
      <c r="DE137" s="121">
        <f t="shared" si="126"/>
        <v>1</v>
      </c>
    </row>
    <row r="138" spans="1:109">
      <c r="A138" s="192" t="str">
        <f t="shared" si="106"/>
        <v>86</v>
      </c>
      <c r="B138" s="75">
        <v>134</v>
      </c>
      <c r="C138" s="75" t="s">
        <v>274</v>
      </c>
      <c r="D138" s="131" t="str">
        <f t="shared" si="107"/>
        <v>212E</v>
      </c>
      <c r="E138" s="131">
        <f t="shared" si="127"/>
        <v>8494</v>
      </c>
      <c r="F138" s="131" t="str">
        <f t="shared" si="108"/>
        <v>94AE</v>
      </c>
      <c r="G138" s="131">
        <f t="shared" si="128"/>
        <v>38062</v>
      </c>
      <c r="H138" s="131" t="str">
        <f t="shared" si="109"/>
        <v>24A2</v>
      </c>
      <c r="I138" s="131">
        <f t="shared" si="129"/>
        <v>9378</v>
      </c>
      <c r="J138" s="132">
        <v>5</v>
      </c>
      <c r="K138" s="164" t="str">
        <f t="shared" si="110"/>
        <v>AE</v>
      </c>
      <c r="L138" s="132">
        <f t="shared" si="130"/>
        <v>174</v>
      </c>
      <c r="M138" s="164" t="str">
        <f t="shared" si="111"/>
        <v>94</v>
      </c>
      <c r="N138" s="132">
        <f t="shared" si="112"/>
        <v>148.6796875</v>
      </c>
      <c r="O138" s="182"/>
      <c r="P138" s="166">
        <f>_xlfn.XLOOKUP(C138,全武将名字及头像!$B$3:$B$257,全武将名字及头像!$H$3:$H$257)</f>
        <v>94</v>
      </c>
      <c r="Q138" s="166">
        <f>_xlfn.XLOOKUP(C138,全武将名字及头像!$B$3:$B$257,全武将名字及头像!$I$3:$I$257)</f>
        <v>54</v>
      </c>
      <c r="R138" s="166">
        <f>_xlfn.XLOOKUP(C138,全武将名字及头像!$B$3:$B$257,全武将名字及头像!$J$3:$J$257)</f>
        <v>76</v>
      </c>
      <c r="S138" s="166">
        <f>_xlfn.XLOOKUP(C138,全武将名字及头像!$B$3:$B$257,全武将名字及头像!$K$3:$K$257)</f>
        <v>78</v>
      </c>
      <c r="T138" s="132" t="s">
        <v>93</v>
      </c>
      <c r="U138" s="167" t="str">
        <f>_xlfn.XLOOKUP(C138,武将属性排列!$C$1:$C$255,武将属性排列!$D$1:$D$255)</f>
        <v>在野</v>
      </c>
      <c r="V138" s="168">
        <f>_xlfn.XLOOKUP(C138,武将属性排列!$C$1:$C$255,武将属性排列!$E$1:$E$255)</f>
        <v>95</v>
      </c>
      <c r="W138" s="168">
        <f>_xlfn.XLOOKUP(C138,武将属性排列!$C$1:$C$255,武将属性排列!$F$1:$F$255)</f>
        <v>52</v>
      </c>
      <c r="X138" s="168">
        <f>_xlfn.XLOOKUP(C138,武将属性排列!$C$1:$C$255,武将属性排列!$G$1:$G$255)</f>
        <v>81</v>
      </c>
      <c r="Y138" s="168">
        <f>_xlfn.XLOOKUP(C138,武将属性排列!$C$1:$C$255,武将属性排列!$I$1:$I$255)</f>
        <v>99</v>
      </c>
      <c r="Z138" s="169">
        <f>_xlfn.XLOOKUP(C138,武将属性排列!$C$1:$C$255,武将属性排列!$K$1:$K$255)</f>
        <v>2</v>
      </c>
      <c r="AA138" s="169">
        <v>500</v>
      </c>
      <c r="AB138" s="168">
        <f>_xlfn.XLOOKUP(C138,武将属性排列!$C$1:$C$255,武将属性排列!$O$1:$O$255)</f>
        <v>77</v>
      </c>
      <c r="AC138" s="170">
        <f t="shared" si="131"/>
        <v>266116</v>
      </c>
      <c r="AD138" s="170" t="str">
        <f t="shared" si="113"/>
        <v>40F84</v>
      </c>
      <c r="AE138" s="182"/>
      <c r="AF138" s="171">
        <f t="shared" si="105"/>
        <v>40</v>
      </c>
      <c r="AG138" s="172" t="str">
        <f t="shared" si="114"/>
        <v>5F</v>
      </c>
      <c r="AH138" s="172" t="str">
        <f t="shared" si="115"/>
        <v>34</v>
      </c>
      <c r="AI138" s="172" t="str">
        <f t="shared" si="116"/>
        <v>51</v>
      </c>
      <c r="AJ138" s="164">
        <f t="shared" si="117"/>
        <v>20</v>
      </c>
      <c r="AK138" s="172" t="str">
        <f t="shared" si="118"/>
        <v>63</v>
      </c>
      <c r="AL138" s="183" t="str">
        <f t="shared" si="119"/>
        <v>山军</v>
      </c>
      <c r="AM138" s="184">
        <f t="shared" si="120"/>
        <v>2</v>
      </c>
      <c r="AN138" s="172" t="str">
        <f t="shared" si="121"/>
        <v>5</v>
      </c>
      <c r="AO138" s="174">
        <f t="shared" si="122"/>
        <v>0</v>
      </c>
      <c r="AP138" s="174">
        <f t="shared" si="123"/>
        <v>3</v>
      </c>
      <c r="AQ138" s="175">
        <f t="shared" si="124"/>
        <v>3</v>
      </c>
      <c r="AR138" s="176" t="str">
        <f t="shared" si="125"/>
        <v>4D</v>
      </c>
      <c r="AS138" s="182"/>
      <c r="AT138" s="177">
        <f>_xlfn.XLOOKUP(C138,全武将名字及头像!$B$3:$B$257,全武将名字及头像!$P$3:$P$257)</f>
        <v>79</v>
      </c>
      <c r="AU138" s="178"/>
      <c r="AV138" s="177">
        <f>_xlfn.XLOOKUP(C138,全武将名字及头像!$B$3:$B$257,全武将名字及头像!$Q$3:$Q$257)</f>
        <v>28</v>
      </c>
      <c r="DD138" s="121" t="str">
        <f>LOOKUP(C138,全武将名字及头像!$B$3:$B$257,全武将名字及头像!$B$3:$B$257)</f>
        <v>马云禄</v>
      </c>
      <c r="DE138" s="121">
        <f t="shared" si="126"/>
        <v>1</v>
      </c>
    </row>
    <row r="139" spans="1:109">
      <c r="A139" s="192" t="str">
        <f t="shared" si="106"/>
        <v>87</v>
      </c>
      <c r="B139" s="75">
        <v>135</v>
      </c>
      <c r="C139" s="3" t="s">
        <v>275</v>
      </c>
      <c r="D139" s="131" t="str">
        <f t="shared" si="107"/>
        <v>2130</v>
      </c>
      <c r="E139" s="131">
        <f t="shared" si="127"/>
        <v>8496</v>
      </c>
      <c r="F139" s="131" t="str">
        <f t="shared" si="108"/>
        <v>94B3</v>
      </c>
      <c r="G139" s="131">
        <f t="shared" si="128"/>
        <v>38067</v>
      </c>
      <c r="H139" s="131" t="str">
        <f t="shared" si="109"/>
        <v>24A7</v>
      </c>
      <c r="I139" s="131">
        <f t="shared" si="129"/>
        <v>9383</v>
      </c>
      <c r="J139" s="132">
        <v>5</v>
      </c>
      <c r="K139" s="164" t="str">
        <f t="shared" si="110"/>
        <v>B3</v>
      </c>
      <c r="L139" s="132">
        <f t="shared" si="130"/>
        <v>179</v>
      </c>
      <c r="M139" s="164" t="str">
        <f t="shared" si="111"/>
        <v>94</v>
      </c>
      <c r="N139" s="132">
        <f t="shared" si="112"/>
        <v>148.69921875</v>
      </c>
      <c r="O139" s="182"/>
      <c r="P139" s="166">
        <f>_xlfn.XLOOKUP(C139,全武将名字及头像!$B$3:$B$257,全武将名字及头像!$H$3:$H$257)</f>
        <v>94</v>
      </c>
      <c r="Q139" s="166" t="str">
        <f>_xlfn.XLOOKUP(C139,全武将名字及头像!$B$3:$B$257,全武将名字及头像!$I$3:$I$257)</f>
        <v>7A</v>
      </c>
      <c r="R139" s="166" t="str">
        <f>_xlfn.XLOOKUP(C139,全武将名字及头像!$B$3:$B$257,全武将名字及头像!$J$3:$J$257)</f>
        <v>7C</v>
      </c>
      <c r="S139" s="166" t="str">
        <f>_xlfn.XLOOKUP(C139,全武将名字及头像!$B$3:$B$257,全武将名字及头像!$K$3:$K$257)</f>
        <v>FF</v>
      </c>
      <c r="T139" s="132" t="s">
        <v>93</v>
      </c>
      <c r="U139" s="167" t="str">
        <f>_xlfn.XLOOKUP(C139,武将属性排列!$C$1:$C$255,武将属性排列!$D$1:$D$255)</f>
        <v>在野</v>
      </c>
      <c r="V139" s="168">
        <f>_xlfn.XLOOKUP(C139,武将属性排列!$C$1:$C$255,武将属性排列!$E$1:$E$255)</f>
        <v>75</v>
      </c>
      <c r="W139" s="168">
        <f>_xlfn.XLOOKUP(C139,武将属性排列!$C$1:$C$255,武将属性排列!$F$1:$F$255)</f>
        <v>85</v>
      </c>
      <c r="X139" s="168">
        <f>_xlfn.XLOOKUP(C139,武将属性排列!$C$1:$C$255,武将属性排列!$G$1:$G$255)</f>
        <v>73</v>
      </c>
      <c r="Y139" s="168">
        <f>_xlfn.XLOOKUP(C139,武将属性排列!$C$1:$C$255,武将属性排列!$I$1:$I$255)</f>
        <v>86</v>
      </c>
      <c r="Z139" s="169">
        <f>_xlfn.XLOOKUP(C139,武将属性排列!$C$1:$C$255,武将属性排列!$K$1:$K$255)</f>
        <v>0</v>
      </c>
      <c r="AA139" s="169">
        <v>500</v>
      </c>
      <c r="AB139" s="168">
        <f>_xlfn.XLOOKUP(C139,武将属性排列!$C$1:$C$255,武将属性排列!$O$1:$O$255)</f>
        <v>93</v>
      </c>
      <c r="AC139" s="170">
        <f t="shared" si="131"/>
        <v>266124</v>
      </c>
      <c r="AD139" s="170" t="str">
        <f t="shared" si="113"/>
        <v>40F8C</v>
      </c>
      <c r="AE139" s="182"/>
      <c r="AF139" s="171">
        <f t="shared" si="105"/>
        <v>40</v>
      </c>
      <c r="AG139" s="172" t="str">
        <f t="shared" si="114"/>
        <v>4B</v>
      </c>
      <c r="AH139" s="172" t="str">
        <f t="shared" si="115"/>
        <v>55</v>
      </c>
      <c r="AI139" s="172" t="str">
        <f t="shared" si="116"/>
        <v>49</v>
      </c>
      <c r="AJ139" s="164">
        <f t="shared" si="117"/>
        <v>20</v>
      </c>
      <c r="AK139" s="172" t="str">
        <f t="shared" si="118"/>
        <v>56</v>
      </c>
      <c r="AL139" s="183" t="str">
        <f t="shared" si="119"/>
        <v>平军</v>
      </c>
      <c r="AM139" s="184" t="str">
        <f t="shared" si="120"/>
        <v>0</v>
      </c>
      <c r="AN139" s="172" t="str">
        <f t="shared" si="121"/>
        <v>5</v>
      </c>
      <c r="AO139" s="174">
        <f t="shared" si="122"/>
        <v>0</v>
      </c>
      <c r="AP139" s="174">
        <f t="shared" si="123"/>
        <v>4</v>
      </c>
      <c r="AQ139" s="175">
        <f t="shared" si="124"/>
        <v>3</v>
      </c>
      <c r="AR139" s="176" t="str">
        <f t="shared" si="125"/>
        <v>5D</v>
      </c>
      <c r="AS139" s="182"/>
      <c r="AT139" s="177" t="str">
        <f>_xlfn.XLOOKUP(C139,全武将名字及头像!$B$3:$B$257,全武将名字及头像!$P$3:$P$257)</f>
        <v>7A</v>
      </c>
      <c r="AU139" s="178"/>
      <c r="AV139" s="177">
        <f>_xlfn.XLOOKUP(C139,全武将名字及头像!$B$3:$B$257,全武将名字及头像!$Q$3:$Q$257)</f>
        <v>0</v>
      </c>
      <c r="DD139" s="121" t="str">
        <f>LOOKUP(C139,全武将名字及头像!$B$3:$B$257,全武将名字及头像!$B$3:$B$257)</f>
        <v>满宠</v>
      </c>
      <c r="DE139" s="121">
        <f t="shared" si="126"/>
        <v>1</v>
      </c>
    </row>
    <row r="140" spans="1:109">
      <c r="A140" s="192" t="str">
        <f t="shared" si="106"/>
        <v>88</v>
      </c>
      <c r="B140" s="75">
        <v>136</v>
      </c>
      <c r="C140" s="3" t="s">
        <v>276</v>
      </c>
      <c r="D140" s="131" t="str">
        <f t="shared" si="107"/>
        <v>2132</v>
      </c>
      <c r="E140" s="131">
        <f t="shared" si="127"/>
        <v>8498</v>
      </c>
      <c r="F140" s="131" t="str">
        <f t="shared" si="108"/>
        <v>94B8</v>
      </c>
      <c r="G140" s="131">
        <f t="shared" si="128"/>
        <v>38072</v>
      </c>
      <c r="H140" s="131" t="str">
        <f t="shared" si="109"/>
        <v>24AC</v>
      </c>
      <c r="I140" s="131">
        <f t="shared" si="129"/>
        <v>9388</v>
      </c>
      <c r="J140" s="132">
        <v>5</v>
      </c>
      <c r="K140" s="164" t="str">
        <f t="shared" si="110"/>
        <v>B8</v>
      </c>
      <c r="L140" s="132">
        <f t="shared" si="130"/>
        <v>184</v>
      </c>
      <c r="M140" s="164" t="str">
        <f t="shared" si="111"/>
        <v>94</v>
      </c>
      <c r="N140" s="132">
        <f t="shared" si="112"/>
        <v>148.71875</v>
      </c>
      <c r="O140" s="182"/>
      <c r="P140" s="166">
        <f>_xlfn.XLOOKUP(C140,全武将名字及头像!$B$3:$B$257,全武将名字及头像!$H$3:$H$257)</f>
        <v>95</v>
      </c>
      <c r="Q140" s="166">
        <f>_xlfn.XLOOKUP(C140,全武将名字及头像!$B$3:$B$257,全武将名字及头像!$I$3:$I$257)</f>
        <v>50</v>
      </c>
      <c r="R140" s="166">
        <f>_xlfn.XLOOKUP(C140,全武将名字及头像!$B$3:$B$257,全武将名字及头像!$J$3:$J$257)</f>
        <v>52</v>
      </c>
      <c r="S140" s="166" t="str">
        <f>_xlfn.XLOOKUP(C140,全武将名字及头像!$B$3:$B$257,全武将名字及头像!$K$3:$K$257)</f>
        <v>FF</v>
      </c>
      <c r="T140" s="132" t="s">
        <v>93</v>
      </c>
      <c r="U140" s="167" t="str">
        <f>_xlfn.XLOOKUP(C140,武将属性排列!$C$1:$C$255,武将属性排列!$D$1:$D$255)</f>
        <v>在野</v>
      </c>
      <c r="V140" s="168">
        <f>_xlfn.XLOOKUP(C140,武将属性排列!$C$1:$C$255,武将属性排列!$E$1:$E$255)</f>
        <v>80</v>
      </c>
      <c r="W140" s="168">
        <f>_xlfn.XLOOKUP(C140,武将属性排列!$C$1:$C$255,武将属性排列!$F$1:$F$255)</f>
        <v>85</v>
      </c>
      <c r="X140" s="168">
        <f>_xlfn.XLOOKUP(C140,武将属性排列!$C$1:$C$255,武将属性排列!$G$1:$G$255)</f>
        <v>67</v>
      </c>
      <c r="Y140" s="168">
        <f>_xlfn.XLOOKUP(C140,武将属性排列!$C$1:$C$255,武将属性排列!$I$1:$I$255)</f>
        <v>96</v>
      </c>
      <c r="Z140" s="169">
        <f>_xlfn.XLOOKUP(C140,武将属性排列!$C$1:$C$255,武将属性排列!$K$1:$K$255)</f>
        <v>1</v>
      </c>
      <c r="AA140" s="169">
        <v>500</v>
      </c>
      <c r="AB140" s="168">
        <f>_xlfn.XLOOKUP(C140,武将属性排列!$C$1:$C$255,武将属性排列!$O$1:$O$255)</f>
        <v>92</v>
      </c>
      <c r="AC140" s="170">
        <f t="shared" si="131"/>
        <v>266132</v>
      </c>
      <c r="AD140" s="170" t="str">
        <f t="shared" si="113"/>
        <v>40F94</v>
      </c>
      <c r="AE140" s="182"/>
      <c r="AF140" s="171">
        <f t="shared" si="105"/>
        <v>40</v>
      </c>
      <c r="AG140" s="172" t="str">
        <f t="shared" si="114"/>
        <v>50</v>
      </c>
      <c r="AH140" s="172" t="str">
        <f t="shared" si="115"/>
        <v>55</v>
      </c>
      <c r="AI140" s="172" t="str">
        <f t="shared" si="116"/>
        <v>43</v>
      </c>
      <c r="AJ140" s="164">
        <f t="shared" si="117"/>
        <v>30</v>
      </c>
      <c r="AK140" s="172" t="str">
        <f t="shared" si="118"/>
        <v>60</v>
      </c>
      <c r="AL140" s="183" t="str">
        <f t="shared" si="119"/>
        <v>水军</v>
      </c>
      <c r="AM140" s="184">
        <f t="shared" si="120"/>
        <v>1</v>
      </c>
      <c r="AN140" s="172" t="str">
        <f t="shared" si="121"/>
        <v>5</v>
      </c>
      <c r="AO140" s="174">
        <f t="shared" si="122"/>
        <v>0</v>
      </c>
      <c r="AP140" s="174">
        <f t="shared" si="123"/>
        <v>3</v>
      </c>
      <c r="AQ140" s="175">
        <f t="shared" si="124"/>
        <v>2</v>
      </c>
      <c r="AR140" s="176" t="str">
        <f t="shared" si="125"/>
        <v>5C</v>
      </c>
      <c r="AS140" s="182"/>
      <c r="AT140" s="177" t="str">
        <f>_xlfn.XLOOKUP(C140,全武将名字及头像!$B$3:$B$257,全武将名字及头像!$P$3:$P$257)</f>
        <v>7A</v>
      </c>
      <c r="AU140" s="178"/>
      <c r="AV140" s="177">
        <f>_xlfn.XLOOKUP(C140,全武将名字及头像!$B$3:$B$257,全武将名字及头像!$Q$3:$Q$257)</f>
        <v>14</v>
      </c>
      <c r="DD140" s="121" t="str">
        <f>LOOKUP(C140,全武将名字及头像!$B$3:$B$257,全武将名字及头像!$B$3:$B$257)</f>
        <v>毛玠</v>
      </c>
      <c r="DE140" s="121">
        <f t="shared" si="126"/>
        <v>1</v>
      </c>
    </row>
    <row r="141" spans="1:109">
      <c r="A141" s="192" t="str">
        <f t="shared" si="106"/>
        <v>89</v>
      </c>
      <c r="B141" s="75">
        <v>137</v>
      </c>
      <c r="C141" s="75" t="s">
        <v>277</v>
      </c>
      <c r="D141" s="131" t="str">
        <f t="shared" si="107"/>
        <v>2134</v>
      </c>
      <c r="E141" s="131">
        <f t="shared" si="127"/>
        <v>8500</v>
      </c>
      <c r="F141" s="131" t="str">
        <f t="shared" si="108"/>
        <v>94BD</v>
      </c>
      <c r="G141" s="131">
        <f t="shared" si="128"/>
        <v>38077</v>
      </c>
      <c r="H141" s="131" t="str">
        <f t="shared" si="109"/>
        <v>24B1</v>
      </c>
      <c r="I141" s="131">
        <f t="shared" si="129"/>
        <v>9393</v>
      </c>
      <c r="J141" s="132">
        <v>5</v>
      </c>
      <c r="K141" s="164" t="str">
        <f t="shared" si="110"/>
        <v>BD</v>
      </c>
      <c r="L141" s="132">
        <f t="shared" si="130"/>
        <v>189</v>
      </c>
      <c r="M141" s="164" t="str">
        <f t="shared" si="111"/>
        <v>94</v>
      </c>
      <c r="N141" s="132">
        <f t="shared" si="112"/>
        <v>148.73828125</v>
      </c>
      <c r="O141" s="182"/>
      <c r="P141" s="166">
        <f>_xlfn.XLOOKUP(C141,全武将名字及头像!$B$3:$B$257,全武将名字及头像!$H$3:$H$257)</f>
        <v>95</v>
      </c>
      <c r="Q141" s="166">
        <f>_xlfn.XLOOKUP(C141,全武将名字及头像!$B$3:$B$257,全武将名字及头像!$I$3:$I$257)</f>
        <v>54</v>
      </c>
      <c r="R141" s="166">
        <f>_xlfn.XLOOKUP(C141,全武将名字及头像!$B$3:$B$257,全武将名字及头像!$J$3:$J$257)</f>
        <v>56</v>
      </c>
      <c r="S141" s="166" t="str">
        <f>_xlfn.XLOOKUP(C141,全武将名字及头像!$B$3:$B$257,全武将名字及头像!$K$3:$K$257)</f>
        <v>FF</v>
      </c>
      <c r="T141" s="132" t="s">
        <v>93</v>
      </c>
      <c r="U141" s="167" t="str">
        <f>_xlfn.XLOOKUP(C141,武将属性排列!$C$1:$C$255,武将属性排列!$D$1:$D$255)</f>
        <v>在野</v>
      </c>
      <c r="V141" s="168">
        <f>_xlfn.XLOOKUP(C141,武将属性排列!$C$1:$C$255,武将属性排列!$E$1:$E$255)</f>
        <v>98</v>
      </c>
      <c r="W141" s="168">
        <f>_xlfn.XLOOKUP(C141,武将属性排列!$C$1:$C$255,武将属性排列!$F$1:$F$255)</f>
        <v>16</v>
      </c>
      <c r="X141" s="168">
        <f>_xlfn.XLOOKUP(C141,武将属性排列!$C$1:$C$255,武将属性排列!$G$1:$G$255)</f>
        <v>85</v>
      </c>
      <c r="Y141" s="168">
        <f>_xlfn.XLOOKUP(C141,武将属性排列!$C$1:$C$255,武将属性排列!$I$1:$I$255)</f>
        <v>70</v>
      </c>
      <c r="Z141" s="169">
        <f>_xlfn.XLOOKUP(C141,武将属性排列!$C$1:$C$255,武将属性排列!$K$1:$K$255)</f>
        <v>2</v>
      </c>
      <c r="AA141" s="169">
        <v>500</v>
      </c>
      <c r="AB141" s="168">
        <f>_xlfn.XLOOKUP(C141,武将属性排列!$C$1:$C$255,武将属性排列!$O$1:$O$255)</f>
        <v>56</v>
      </c>
      <c r="AC141" s="170">
        <f t="shared" si="131"/>
        <v>266140</v>
      </c>
      <c r="AD141" s="170" t="str">
        <f t="shared" si="113"/>
        <v>40F9C</v>
      </c>
      <c r="AE141" s="182"/>
      <c r="AF141" s="171">
        <f t="shared" si="105"/>
        <v>40</v>
      </c>
      <c r="AG141" s="172" t="str">
        <f t="shared" si="114"/>
        <v>62</v>
      </c>
      <c r="AH141" s="172" t="str">
        <f t="shared" si="115"/>
        <v>10</v>
      </c>
      <c r="AI141" s="172" t="str">
        <f t="shared" si="116"/>
        <v>55</v>
      </c>
      <c r="AJ141" s="164">
        <f t="shared" si="117"/>
        <v>20</v>
      </c>
      <c r="AK141" s="172" t="str">
        <f t="shared" si="118"/>
        <v>46</v>
      </c>
      <c r="AL141" s="183" t="str">
        <f t="shared" si="119"/>
        <v>山军</v>
      </c>
      <c r="AM141" s="184">
        <f t="shared" si="120"/>
        <v>2</v>
      </c>
      <c r="AN141" s="172" t="str">
        <f t="shared" si="121"/>
        <v>5</v>
      </c>
      <c r="AO141" s="174">
        <f t="shared" si="122"/>
        <v>0</v>
      </c>
      <c r="AP141" s="174">
        <f t="shared" si="123"/>
        <v>3</v>
      </c>
      <c r="AQ141" s="175">
        <f t="shared" si="124"/>
        <v>3</v>
      </c>
      <c r="AR141" s="176" t="str">
        <f t="shared" si="125"/>
        <v>38</v>
      </c>
      <c r="AS141" s="182"/>
      <c r="AT141" s="177" t="str">
        <f>_xlfn.XLOOKUP(C141,全武将名字及头像!$B$3:$B$257,全武将名字及头像!$P$3:$P$257)</f>
        <v>7A</v>
      </c>
      <c r="AU141" s="178"/>
      <c r="AV141" s="177">
        <f>_xlfn.XLOOKUP(C141,全武将名字及头像!$B$3:$B$257,全武将名字及头像!$Q$3:$Q$257)</f>
        <v>28</v>
      </c>
      <c r="DD141" s="121" t="str">
        <f>LOOKUP(C141,全武将名字及头像!$B$3:$B$257,全武将名字及头像!$B$3:$B$257)</f>
        <v>孟获</v>
      </c>
      <c r="DE141" s="121">
        <f t="shared" si="126"/>
        <v>1</v>
      </c>
    </row>
    <row r="142" spans="1:109">
      <c r="A142" s="192" t="str">
        <f t="shared" si="106"/>
        <v>8A</v>
      </c>
      <c r="B142" s="75">
        <v>138</v>
      </c>
      <c r="C142" s="75" t="s">
        <v>278</v>
      </c>
      <c r="D142" s="131" t="str">
        <f t="shared" si="107"/>
        <v>2136</v>
      </c>
      <c r="E142" s="131">
        <f t="shared" si="127"/>
        <v>8502</v>
      </c>
      <c r="F142" s="131" t="str">
        <f t="shared" si="108"/>
        <v>94C2</v>
      </c>
      <c r="G142" s="131">
        <f t="shared" si="128"/>
        <v>38082</v>
      </c>
      <c r="H142" s="131" t="str">
        <f t="shared" si="109"/>
        <v>24B6</v>
      </c>
      <c r="I142" s="131">
        <f t="shared" si="129"/>
        <v>9398</v>
      </c>
      <c r="J142" s="132">
        <v>5</v>
      </c>
      <c r="K142" s="164" t="str">
        <f t="shared" si="110"/>
        <v>C2</v>
      </c>
      <c r="L142" s="132">
        <f t="shared" si="130"/>
        <v>194</v>
      </c>
      <c r="M142" s="164" t="str">
        <f t="shared" si="111"/>
        <v>94</v>
      </c>
      <c r="N142" s="132">
        <f t="shared" si="112"/>
        <v>148.7578125</v>
      </c>
      <c r="O142" s="182"/>
      <c r="P142" s="166">
        <f>_xlfn.XLOOKUP(C142,全武将名字及头像!$B$3:$B$257,全武将名字及头像!$H$3:$H$257)</f>
        <v>95</v>
      </c>
      <c r="Q142" s="166">
        <f>_xlfn.XLOOKUP(C142,全武将名字及头像!$B$3:$B$257,全武将名字及头像!$I$3:$I$257)</f>
        <v>54</v>
      </c>
      <c r="R142" s="166">
        <f>_xlfn.XLOOKUP(C142,全武将名字及头像!$B$3:$B$257,全武将名字及头像!$J$3:$J$257)</f>
        <v>58</v>
      </c>
      <c r="S142" s="166" t="str">
        <f>_xlfn.XLOOKUP(C142,全武将名字及头像!$B$3:$B$257,全武将名字及头像!$K$3:$K$257)</f>
        <v>FF</v>
      </c>
      <c r="T142" s="132" t="s">
        <v>93</v>
      </c>
      <c r="U142" s="167" t="str">
        <f>_xlfn.XLOOKUP(C142,武将属性排列!$C$1:$C$255,武将属性排列!$D$1:$D$255)</f>
        <v>在野</v>
      </c>
      <c r="V142" s="168">
        <f>_xlfn.XLOOKUP(C142,武将属性排列!$C$1:$C$255,武将属性排列!$E$1:$E$255)</f>
        <v>77</v>
      </c>
      <c r="W142" s="168">
        <f>_xlfn.XLOOKUP(C142,武将属性排列!$C$1:$C$255,武将属性排列!$F$1:$F$255)</f>
        <v>51</v>
      </c>
      <c r="X142" s="168">
        <f>_xlfn.XLOOKUP(C142,武将属性排列!$C$1:$C$255,武将属性排列!$G$1:$G$255)</f>
        <v>77</v>
      </c>
      <c r="Y142" s="168">
        <f>_xlfn.XLOOKUP(C142,武将属性排列!$C$1:$C$255,武将属性排列!$I$1:$I$255)</f>
        <v>55</v>
      </c>
      <c r="Z142" s="169">
        <f>_xlfn.XLOOKUP(C142,武将属性排列!$C$1:$C$255,武将属性排列!$K$1:$K$255)</f>
        <v>2</v>
      </c>
      <c r="AA142" s="169">
        <v>500</v>
      </c>
      <c r="AB142" s="168">
        <f>_xlfn.XLOOKUP(C142,武将属性排列!$C$1:$C$255,武将属性排列!$O$1:$O$255)</f>
        <v>45</v>
      </c>
      <c r="AC142" s="170">
        <f t="shared" si="131"/>
        <v>266148</v>
      </c>
      <c r="AD142" s="170" t="str">
        <f t="shared" si="113"/>
        <v>40FA4</v>
      </c>
      <c r="AE142" s="182"/>
      <c r="AF142" s="171">
        <f t="shared" si="105"/>
        <v>40</v>
      </c>
      <c r="AG142" s="172" t="str">
        <f t="shared" si="114"/>
        <v>4D</v>
      </c>
      <c r="AH142" s="172" t="str">
        <f t="shared" si="115"/>
        <v>33</v>
      </c>
      <c r="AI142" s="172" t="str">
        <f t="shared" si="116"/>
        <v>4D</v>
      </c>
      <c r="AJ142" s="164">
        <f t="shared" si="117"/>
        <v>20</v>
      </c>
      <c r="AK142" s="172" t="str">
        <f t="shared" si="118"/>
        <v>37</v>
      </c>
      <c r="AL142" s="183" t="str">
        <f t="shared" si="119"/>
        <v>山军</v>
      </c>
      <c r="AM142" s="184">
        <f t="shared" si="120"/>
        <v>2</v>
      </c>
      <c r="AN142" s="172" t="str">
        <f t="shared" si="121"/>
        <v>5</v>
      </c>
      <c r="AO142" s="174">
        <f t="shared" si="122"/>
        <v>0</v>
      </c>
      <c r="AP142" s="174">
        <f t="shared" si="123"/>
        <v>4</v>
      </c>
      <c r="AQ142" s="175">
        <f t="shared" si="124"/>
        <v>3</v>
      </c>
      <c r="AR142" s="176" t="str">
        <f t="shared" si="125"/>
        <v>2D</v>
      </c>
      <c r="AS142" s="182"/>
      <c r="AT142" s="177" t="str">
        <f>_xlfn.XLOOKUP(C142,全武将名字及头像!$B$3:$B$257,全武将名字及头像!$P$3:$P$257)</f>
        <v>7B</v>
      </c>
      <c r="AU142" s="178"/>
      <c r="AV142" s="177">
        <f>_xlfn.XLOOKUP(C142,全武将名字及头像!$B$3:$B$257,全武将名字及头像!$Q$3:$Q$257)</f>
        <v>0</v>
      </c>
      <c r="DD142" s="121" t="str">
        <f>LOOKUP(C142,全武将名字及头像!$B$3:$B$257,全武将名字及头像!$B$3:$B$257)</f>
        <v>孟优</v>
      </c>
      <c r="DE142" s="121">
        <f t="shared" si="126"/>
        <v>1</v>
      </c>
    </row>
    <row r="143" spans="1:109">
      <c r="A143" s="192" t="str">
        <f t="shared" si="106"/>
        <v>8B</v>
      </c>
      <c r="B143" s="75">
        <v>139</v>
      </c>
      <c r="C143" s="75" t="s">
        <v>280</v>
      </c>
      <c r="D143" s="131" t="str">
        <f t="shared" si="107"/>
        <v>2138</v>
      </c>
      <c r="E143" s="131">
        <f t="shared" si="127"/>
        <v>8504</v>
      </c>
      <c r="F143" s="131" t="str">
        <f t="shared" si="108"/>
        <v>94C7</v>
      </c>
      <c r="G143" s="131">
        <f t="shared" si="128"/>
        <v>38087</v>
      </c>
      <c r="H143" s="131" t="str">
        <f t="shared" si="109"/>
        <v>24BB</v>
      </c>
      <c r="I143" s="131">
        <f t="shared" si="129"/>
        <v>9403</v>
      </c>
      <c r="J143" s="132">
        <v>5</v>
      </c>
      <c r="K143" s="164" t="str">
        <f t="shared" si="110"/>
        <v>C7</v>
      </c>
      <c r="L143" s="132">
        <f t="shared" si="130"/>
        <v>199</v>
      </c>
      <c r="M143" s="164" t="str">
        <f t="shared" si="111"/>
        <v>94</v>
      </c>
      <c r="N143" s="132">
        <f t="shared" si="112"/>
        <v>148.77734375</v>
      </c>
      <c r="O143" s="182"/>
      <c r="P143" s="166">
        <f>_xlfn.XLOOKUP(C143,全武将名字及头像!$B$3:$B$257,全武将名字及头像!$H$3:$H$257)</f>
        <v>95</v>
      </c>
      <c r="Q143" s="166" t="str">
        <f>_xlfn.XLOOKUP(C143,全武将名字及头像!$B$3:$B$257,全武将名字及头像!$I$3:$I$257)</f>
        <v>5A</v>
      </c>
      <c r="R143" s="166" t="str">
        <f>_xlfn.XLOOKUP(C143,全武将名字及头像!$B$3:$B$257,全武将名字及头像!$J$3:$J$257)</f>
        <v>5C</v>
      </c>
      <c r="S143" s="166" t="str">
        <f>_xlfn.XLOOKUP(C143,全武将名字及头像!$B$3:$B$257,全武将名字及头像!$K$3:$K$257)</f>
        <v>FF</v>
      </c>
      <c r="T143" s="132" t="s">
        <v>93</v>
      </c>
      <c r="U143" s="167" t="str">
        <f>_xlfn.XLOOKUP(C143,武将属性排列!$C$1:$C$255,武将属性排列!$D$1:$D$255)</f>
        <v>在野</v>
      </c>
      <c r="V143" s="168">
        <f>_xlfn.XLOOKUP(C143,武将属性排列!$C$1:$C$255,武将属性排列!$E$1:$E$255)</f>
        <v>72</v>
      </c>
      <c r="W143" s="168">
        <f>_xlfn.XLOOKUP(C143,武将属性排列!$C$1:$C$255,武将属性排列!$F$1:$F$255)</f>
        <v>45</v>
      </c>
      <c r="X143" s="168">
        <f>_xlfn.XLOOKUP(C143,武将属性排列!$C$1:$C$255,武将属性排列!$G$1:$G$255)</f>
        <v>65</v>
      </c>
      <c r="Y143" s="168">
        <f>_xlfn.XLOOKUP(C143,武将属性排列!$C$1:$C$255,武将属性排列!$I$1:$I$255)</f>
        <v>64</v>
      </c>
      <c r="Z143" s="169">
        <f>_xlfn.XLOOKUP(C143,武将属性排列!$C$1:$C$255,武将属性排列!$K$1:$K$255)</f>
        <v>0</v>
      </c>
      <c r="AA143" s="169">
        <v>500</v>
      </c>
      <c r="AB143" s="168">
        <f>_xlfn.XLOOKUP(C143,武将属性排列!$C$1:$C$255,武将属性排列!$O$1:$O$255)</f>
        <v>33</v>
      </c>
      <c r="AC143" s="170">
        <f t="shared" si="131"/>
        <v>266156</v>
      </c>
      <c r="AD143" s="170" t="str">
        <f t="shared" si="113"/>
        <v>40FAC</v>
      </c>
      <c r="AE143" s="182"/>
      <c r="AF143" s="171">
        <f t="shared" si="105"/>
        <v>40</v>
      </c>
      <c r="AG143" s="172" t="str">
        <f t="shared" si="114"/>
        <v>48</v>
      </c>
      <c r="AH143" s="172" t="str">
        <f t="shared" si="115"/>
        <v>2D</v>
      </c>
      <c r="AI143" s="172" t="str">
        <f t="shared" si="116"/>
        <v>41</v>
      </c>
      <c r="AJ143" s="164">
        <f t="shared" si="117"/>
        <v>30</v>
      </c>
      <c r="AK143" s="172" t="str">
        <f t="shared" si="118"/>
        <v>40</v>
      </c>
      <c r="AL143" s="183" t="str">
        <f t="shared" si="119"/>
        <v>平军</v>
      </c>
      <c r="AM143" s="184" t="str">
        <f t="shared" si="120"/>
        <v>0</v>
      </c>
      <c r="AN143" s="172" t="str">
        <f t="shared" si="121"/>
        <v>5</v>
      </c>
      <c r="AO143" s="174">
        <f t="shared" si="122"/>
        <v>0</v>
      </c>
      <c r="AP143" s="174">
        <f t="shared" si="123"/>
        <v>3</v>
      </c>
      <c r="AQ143" s="175">
        <f t="shared" si="124"/>
        <v>2</v>
      </c>
      <c r="AR143" s="176" t="str">
        <f t="shared" si="125"/>
        <v>21</v>
      </c>
      <c r="AS143" s="182"/>
      <c r="AT143" s="177" t="str">
        <f>_xlfn.XLOOKUP(C143,全武将名字及头像!$B$3:$B$257,全武将名字及头像!$P$3:$P$257)</f>
        <v>7B</v>
      </c>
      <c r="AU143" s="178"/>
      <c r="AV143" s="177">
        <f>_xlfn.XLOOKUP(C143,全武将名字及头像!$B$3:$B$257,全武将名字及头像!$Q$3:$Q$257)</f>
        <v>14</v>
      </c>
      <c r="DD143" s="121" t="str">
        <f>LOOKUP(C143,全武将名字及头像!$B$3:$B$257,全武将名字及头像!$B$3:$B$257)</f>
        <v>糜芳</v>
      </c>
      <c r="DE143" s="121">
        <f t="shared" si="126"/>
        <v>1</v>
      </c>
    </row>
    <row r="144" spans="1:109">
      <c r="A144" s="192" t="str">
        <f t="shared" si="106"/>
        <v>8C</v>
      </c>
      <c r="B144" s="75">
        <v>140</v>
      </c>
      <c r="C144" s="75" t="s">
        <v>281</v>
      </c>
      <c r="D144" s="131" t="str">
        <f t="shared" si="107"/>
        <v>213A</v>
      </c>
      <c r="E144" s="131">
        <f t="shared" si="127"/>
        <v>8506</v>
      </c>
      <c r="F144" s="131" t="str">
        <f t="shared" si="108"/>
        <v>94CC</v>
      </c>
      <c r="G144" s="131">
        <f t="shared" si="128"/>
        <v>38092</v>
      </c>
      <c r="H144" s="131" t="str">
        <f t="shared" si="109"/>
        <v>24C0</v>
      </c>
      <c r="I144" s="131">
        <f t="shared" si="129"/>
        <v>9408</v>
      </c>
      <c r="J144" s="132">
        <v>5</v>
      </c>
      <c r="K144" s="164" t="str">
        <f t="shared" si="110"/>
        <v>CC</v>
      </c>
      <c r="L144" s="132">
        <f t="shared" si="130"/>
        <v>204</v>
      </c>
      <c r="M144" s="164" t="str">
        <f t="shared" si="111"/>
        <v>94</v>
      </c>
      <c r="N144" s="132">
        <f t="shared" si="112"/>
        <v>148.796875</v>
      </c>
      <c r="O144" s="182"/>
      <c r="P144" s="166">
        <f>_xlfn.XLOOKUP(C144,全武将名字及头像!$B$3:$B$257,全武将名字及头像!$H$3:$H$257)</f>
        <v>95</v>
      </c>
      <c r="Q144" s="166" t="str">
        <f>_xlfn.XLOOKUP(C144,全武将名字及头像!$B$3:$B$257,全武将名字及头像!$I$3:$I$257)</f>
        <v>5A</v>
      </c>
      <c r="R144" s="166" t="str">
        <f>_xlfn.XLOOKUP(C144,全武将名字及头像!$B$3:$B$257,全武将名字及头像!$J$3:$J$257)</f>
        <v>5E</v>
      </c>
      <c r="S144" s="166" t="str">
        <f>_xlfn.XLOOKUP(C144,全武将名字及头像!$B$3:$B$257,全武将名字及头像!$K$3:$K$257)</f>
        <v>FF</v>
      </c>
      <c r="T144" s="132" t="s">
        <v>93</v>
      </c>
      <c r="U144" s="167" t="str">
        <f>_xlfn.XLOOKUP(C144,武将属性排列!$C$1:$C$255,武将属性排列!$D$1:$D$255)</f>
        <v>在野</v>
      </c>
      <c r="V144" s="168">
        <f>_xlfn.XLOOKUP(C144,武将属性排列!$C$1:$C$255,武将属性排列!$E$1:$E$255)</f>
        <v>61</v>
      </c>
      <c r="W144" s="168">
        <f>_xlfn.XLOOKUP(C144,武将属性排列!$C$1:$C$255,武将属性排列!$F$1:$F$255)</f>
        <v>73</v>
      </c>
      <c r="X144" s="168">
        <f>_xlfn.XLOOKUP(C144,武将属性排列!$C$1:$C$255,武将属性排列!$G$1:$G$255)</f>
        <v>49</v>
      </c>
      <c r="Y144" s="168">
        <f>_xlfn.XLOOKUP(C144,武将属性排列!$C$1:$C$255,武将属性排列!$I$1:$I$255)</f>
        <v>77</v>
      </c>
      <c r="Z144" s="169">
        <f>_xlfn.XLOOKUP(C144,武将属性排列!$C$1:$C$255,武将属性排列!$K$1:$K$255)</f>
        <v>0</v>
      </c>
      <c r="AA144" s="169">
        <v>500</v>
      </c>
      <c r="AB144" s="168">
        <f>_xlfn.XLOOKUP(C144,武将属性排列!$C$1:$C$255,武将属性排列!$O$1:$O$255)</f>
        <v>84</v>
      </c>
      <c r="AC144" s="170">
        <f t="shared" si="131"/>
        <v>266164</v>
      </c>
      <c r="AD144" s="170" t="str">
        <f t="shared" si="113"/>
        <v>40FB4</v>
      </c>
      <c r="AE144" s="182"/>
      <c r="AF144" s="171">
        <f t="shared" si="105"/>
        <v>40</v>
      </c>
      <c r="AG144" s="172" t="str">
        <f t="shared" si="114"/>
        <v>3D</v>
      </c>
      <c r="AH144" s="172" t="str">
        <f t="shared" si="115"/>
        <v>49</v>
      </c>
      <c r="AI144" s="172" t="str">
        <f t="shared" si="116"/>
        <v>31</v>
      </c>
      <c r="AJ144" s="164">
        <f t="shared" si="117"/>
        <v>40</v>
      </c>
      <c r="AK144" s="172" t="str">
        <f t="shared" si="118"/>
        <v>4D</v>
      </c>
      <c r="AL144" s="183" t="str">
        <f t="shared" si="119"/>
        <v>平军</v>
      </c>
      <c r="AM144" s="184" t="str">
        <f t="shared" si="120"/>
        <v>0</v>
      </c>
      <c r="AN144" s="172" t="str">
        <f t="shared" si="121"/>
        <v>5</v>
      </c>
      <c r="AO144" s="174">
        <f t="shared" si="122"/>
        <v>0</v>
      </c>
      <c r="AP144" s="174">
        <f t="shared" si="123"/>
        <v>3</v>
      </c>
      <c r="AQ144" s="175">
        <f t="shared" si="124"/>
        <v>1</v>
      </c>
      <c r="AR144" s="176" t="str">
        <f t="shared" si="125"/>
        <v>54</v>
      </c>
      <c r="AS144" s="182"/>
      <c r="AT144" s="177" t="str">
        <f>_xlfn.XLOOKUP(C144,全武将名字及头像!$B$3:$B$257,全武将名字及头像!$P$3:$P$257)</f>
        <v>7B</v>
      </c>
      <c r="AU144" s="178"/>
      <c r="AV144" s="177">
        <f>_xlfn.XLOOKUP(C144,全武将名字及头像!$B$3:$B$257,全武将名字及头像!$Q$3:$Q$257)</f>
        <v>28</v>
      </c>
      <c r="DD144" s="121" t="str">
        <f>LOOKUP(C144,全武将名字及头像!$B$3:$B$257,全武将名字及头像!$B$3:$B$257)</f>
        <v>糜竺</v>
      </c>
      <c r="DE144" s="121">
        <f t="shared" si="126"/>
        <v>1</v>
      </c>
    </row>
    <row r="145" spans="1:109">
      <c r="A145" s="192" t="str">
        <f t="shared" si="106"/>
        <v>8D</v>
      </c>
      <c r="B145" s="75">
        <v>141</v>
      </c>
      <c r="C145" s="75" t="s">
        <v>282</v>
      </c>
      <c r="D145" s="131" t="str">
        <f t="shared" si="107"/>
        <v>213C</v>
      </c>
      <c r="E145" s="131">
        <f t="shared" si="127"/>
        <v>8508</v>
      </c>
      <c r="F145" s="131" t="str">
        <f t="shared" si="108"/>
        <v>94D1</v>
      </c>
      <c r="G145" s="131">
        <f t="shared" si="128"/>
        <v>38097</v>
      </c>
      <c r="H145" s="131" t="str">
        <f t="shared" si="109"/>
        <v>24C5</v>
      </c>
      <c r="I145" s="131">
        <f t="shared" si="129"/>
        <v>9413</v>
      </c>
      <c r="J145" s="132">
        <v>5</v>
      </c>
      <c r="K145" s="164" t="str">
        <f t="shared" si="110"/>
        <v>D1</v>
      </c>
      <c r="L145" s="132">
        <f t="shared" si="130"/>
        <v>209</v>
      </c>
      <c r="M145" s="164" t="str">
        <f t="shared" si="111"/>
        <v>94</v>
      </c>
      <c r="N145" s="132">
        <f t="shared" si="112"/>
        <v>148.81640625</v>
      </c>
      <c r="O145" s="182"/>
      <c r="P145" s="166">
        <f>_xlfn.XLOOKUP(C145,全武将名字及头像!$B$3:$B$257,全武将名字及头像!$H$3:$H$257)</f>
        <v>95</v>
      </c>
      <c r="Q145" s="166">
        <f>_xlfn.XLOOKUP(C145,全武将名字及头像!$B$3:$B$257,全武将名字及头像!$I$3:$I$257)</f>
        <v>70</v>
      </c>
      <c r="R145" s="166">
        <f>_xlfn.XLOOKUP(C145,全武将名字及头像!$B$3:$B$257,全武将名字及头像!$J$3:$J$257)</f>
        <v>72</v>
      </c>
      <c r="S145" s="166" t="str">
        <f>_xlfn.XLOOKUP(C145,全武将名字及头像!$B$3:$B$257,全武将名字及头像!$K$3:$K$257)</f>
        <v>FF</v>
      </c>
      <c r="T145" s="132" t="s">
        <v>93</v>
      </c>
      <c r="U145" s="167" t="str">
        <f>_xlfn.XLOOKUP(C145,武将属性排列!$C$1:$C$255,武将属性排列!$D$1:$D$255)</f>
        <v>在野</v>
      </c>
      <c r="V145" s="168">
        <f>_xlfn.XLOOKUP(C145,武将属性排列!$C$1:$C$255,武将属性排列!$E$1:$E$255)</f>
        <v>78</v>
      </c>
      <c r="W145" s="168">
        <f>_xlfn.XLOOKUP(C145,武将属性排列!$C$1:$C$255,武将属性排列!$F$1:$F$255)</f>
        <v>83</v>
      </c>
      <c r="X145" s="168">
        <f>_xlfn.XLOOKUP(C145,武将属性排列!$C$1:$C$255,武将属性排列!$G$1:$G$255)</f>
        <v>42</v>
      </c>
      <c r="Y145" s="168">
        <f>_xlfn.XLOOKUP(C145,武将属性排列!$C$1:$C$255,武将属性排列!$I$1:$I$255)</f>
        <v>81</v>
      </c>
      <c r="Z145" s="169">
        <f>_xlfn.XLOOKUP(C145,武将属性排列!$C$1:$C$255,武将属性排列!$K$1:$K$255)</f>
        <v>0</v>
      </c>
      <c r="AA145" s="169">
        <v>500</v>
      </c>
      <c r="AB145" s="168">
        <f>_xlfn.XLOOKUP(C145,武将属性排列!$C$1:$C$255,武将属性排列!$O$1:$O$255)</f>
        <v>63</v>
      </c>
      <c r="AC145" s="170">
        <f t="shared" si="131"/>
        <v>266172</v>
      </c>
      <c r="AD145" s="170" t="str">
        <f t="shared" si="113"/>
        <v>40FBC</v>
      </c>
      <c r="AE145" s="182"/>
      <c r="AF145" s="171">
        <f t="shared" si="105"/>
        <v>40</v>
      </c>
      <c r="AG145" s="172" t="str">
        <f t="shared" si="114"/>
        <v>4E</v>
      </c>
      <c r="AH145" s="172" t="str">
        <f t="shared" si="115"/>
        <v>53</v>
      </c>
      <c r="AI145" s="172" t="str">
        <f t="shared" si="116"/>
        <v>2A</v>
      </c>
      <c r="AJ145" s="164">
        <f t="shared" si="117"/>
        <v>40</v>
      </c>
      <c r="AK145" s="172" t="str">
        <f t="shared" si="118"/>
        <v>51</v>
      </c>
      <c r="AL145" s="183" t="str">
        <f t="shared" si="119"/>
        <v>平军</v>
      </c>
      <c r="AM145" s="184" t="str">
        <f t="shared" si="120"/>
        <v>0</v>
      </c>
      <c r="AN145" s="172" t="str">
        <f t="shared" si="121"/>
        <v>5</v>
      </c>
      <c r="AO145" s="174">
        <f t="shared" si="122"/>
        <v>0</v>
      </c>
      <c r="AP145" s="174">
        <f t="shared" si="123"/>
        <v>3</v>
      </c>
      <c r="AQ145" s="175">
        <f t="shared" si="124"/>
        <v>1</v>
      </c>
      <c r="AR145" s="176" t="str">
        <f t="shared" si="125"/>
        <v>3F</v>
      </c>
      <c r="AS145" s="182"/>
      <c r="AT145" s="177" t="str">
        <f>_xlfn.XLOOKUP(C145,全武将名字及头像!$B$3:$B$257,全武将名字及头像!$P$3:$P$257)</f>
        <v>7C</v>
      </c>
      <c r="AU145" s="178"/>
      <c r="AV145" s="177">
        <f>_xlfn.XLOOKUP(C145,全武将名字及头像!$B$3:$B$257,全武将名字及头像!$Q$3:$Q$257)</f>
        <v>0</v>
      </c>
      <c r="DD145" s="121" t="str">
        <f>LOOKUP(C145,全武将名字及头像!$B$3:$B$257,全武将名字及头像!$B$3:$B$257)</f>
        <v>闵纯</v>
      </c>
      <c r="DE145" s="121">
        <f t="shared" si="126"/>
        <v>1</v>
      </c>
    </row>
    <row r="146" spans="1:109">
      <c r="A146" s="192" t="str">
        <f t="shared" si="106"/>
        <v>8E</v>
      </c>
      <c r="B146" s="75">
        <v>142</v>
      </c>
      <c r="C146" s="75" t="s">
        <v>283</v>
      </c>
      <c r="D146" s="131" t="str">
        <f t="shared" si="107"/>
        <v>213E</v>
      </c>
      <c r="E146" s="131">
        <f t="shared" si="127"/>
        <v>8510</v>
      </c>
      <c r="F146" s="131" t="str">
        <f t="shared" si="108"/>
        <v>94D6</v>
      </c>
      <c r="G146" s="131">
        <f t="shared" si="128"/>
        <v>38102</v>
      </c>
      <c r="H146" s="131" t="str">
        <f t="shared" si="109"/>
        <v>24CA</v>
      </c>
      <c r="I146" s="131">
        <f t="shared" si="129"/>
        <v>9418</v>
      </c>
      <c r="J146" s="132">
        <v>5</v>
      </c>
      <c r="K146" s="164" t="str">
        <f t="shared" si="110"/>
        <v>D6</v>
      </c>
      <c r="L146" s="132">
        <f t="shared" si="130"/>
        <v>214</v>
      </c>
      <c r="M146" s="164" t="str">
        <f t="shared" si="111"/>
        <v>94</v>
      </c>
      <c r="N146" s="132">
        <f t="shared" si="112"/>
        <v>148.8359375</v>
      </c>
      <c r="O146" s="182"/>
      <c r="P146" s="166">
        <f>_xlfn.XLOOKUP(C146,全武将名字及头像!$B$3:$B$257,全武将名字及头像!$H$3:$H$257)</f>
        <v>95</v>
      </c>
      <c r="Q146" s="166">
        <f>_xlfn.XLOOKUP(C146,全武将名字及头像!$B$3:$B$257,全武将名字及头像!$I$3:$I$257)</f>
        <v>74</v>
      </c>
      <c r="R146" s="166">
        <f>_xlfn.XLOOKUP(C146,全武将名字及头像!$B$3:$B$257,全武将名字及头像!$J$3:$J$257)</f>
        <v>76</v>
      </c>
      <c r="S146" s="166" t="str">
        <f>_xlfn.XLOOKUP(C146,全武将名字及头像!$B$3:$B$257,全武将名字及头像!$K$3:$K$257)</f>
        <v>FF</v>
      </c>
      <c r="T146" s="132" t="s">
        <v>93</v>
      </c>
      <c r="U146" s="167" t="str">
        <f>_xlfn.XLOOKUP(C146,武将属性排列!$C$1:$C$255,武将属性排列!$D$1:$D$255)</f>
        <v>在野</v>
      </c>
      <c r="V146" s="168">
        <f>_xlfn.XLOOKUP(C146,武将属性排列!$C$1:$C$255,武将属性排列!$E$1:$E$255)</f>
        <v>90</v>
      </c>
      <c r="W146" s="168">
        <f>_xlfn.XLOOKUP(C146,武将属性排列!$C$1:$C$255,武将属性排列!$F$1:$F$255)</f>
        <v>37</v>
      </c>
      <c r="X146" s="168">
        <f>_xlfn.XLOOKUP(C146,武将属性排列!$C$1:$C$255,武将属性排列!$G$1:$G$255)</f>
        <v>70</v>
      </c>
      <c r="Y146" s="168">
        <f>_xlfn.XLOOKUP(C146,武将属性排列!$C$1:$C$255,武将属性排列!$I$1:$I$255)</f>
        <v>78</v>
      </c>
      <c r="Z146" s="169">
        <f>_xlfn.XLOOKUP(C146,武将属性排列!$C$1:$C$255,武将属性排列!$K$1:$K$255)</f>
        <v>2</v>
      </c>
      <c r="AA146" s="169">
        <v>500</v>
      </c>
      <c r="AB146" s="168">
        <f>_xlfn.XLOOKUP(C146,武将属性排列!$C$1:$C$255,武将属性排列!$O$1:$O$255)</f>
        <v>62</v>
      </c>
      <c r="AC146" s="170">
        <f t="shared" si="131"/>
        <v>266180</v>
      </c>
      <c r="AD146" s="170" t="str">
        <f t="shared" si="113"/>
        <v>40FC4</v>
      </c>
      <c r="AE146" s="182"/>
      <c r="AF146" s="171">
        <f t="shared" si="105"/>
        <v>40</v>
      </c>
      <c r="AG146" s="172" t="str">
        <f t="shared" si="114"/>
        <v>5A</v>
      </c>
      <c r="AH146" s="172" t="str">
        <f t="shared" si="115"/>
        <v>25</v>
      </c>
      <c r="AI146" s="172" t="str">
        <f t="shared" si="116"/>
        <v>46</v>
      </c>
      <c r="AJ146" s="164">
        <f t="shared" si="117"/>
        <v>20</v>
      </c>
      <c r="AK146" s="172" t="str">
        <f t="shared" si="118"/>
        <v>4E</v>
      </c>
      <c r="AL146" s="183" t="str">
        <f t="shared" si="119"/>
        <v>山军</v>
      </c>
      <c r="AM146" s="184">
        <f t="shared" si="120"/>
        <v>2</v>
      </c>
      <c r="AN146" s="172" t="str">
        <f t="shared" si="121"/>
        <v>5</v>
      </c>
      <c r="AO146" s="174">
        <f t="shared" si="122"/>
        <v>0</v>
      </c>
      <c r="AP146" s="174">
        <f t="shared" si="123"/>
        <v>4</v>
      </c>
      <c r="AQ146" s="175">
        <f t="shared" si="124"/>
        <v>3</v>
      </c>
      <c r="AR146" s="176" t="str">
        <f t="shared" si="125"/>
        <v>3E</v>
      </c>
      <c r="AS146" s="182"/>
      <c r="AT146" s="177" t="str">
        <f>_xlfn.XLOOKUP(C146,全武将名字及头像!$B$3:$B$257,全武将名字及头像!$P$3:$P$257)</f>
        <v>7C</v>
      </c>
      <c r="AU146" s="178"/>
      <c r="AV146" s="177">
        <f>_xlfn.XLOOKUP(C146,全武将名字及头像!$B$3:$B$257,全武将名字及头像!$Q$3:$Q$257)</f>
        <v>14</v>
      </c>
      <c r="DD146" s="121" t="str">
        <f>LOOKUP(C146,全武将名字及头像!$B$3:$B$257,全武将名字及头像!$B$3:$B$257)</f>
        <v>穆顺</v>
      </c>
      <c r="DE146" s="121">
        <f t="shared" si="126"/>
        <v>1</v>
      </c>
    </row>
    <row r="147" spans="1:109">
      <c r="A147" s="192" t="str">
        <f t="shared" si="106"/>
        <v>8F</v>
      </c>
      <c r="B147" s="75">
        <v>143</v>
      </c>
      <c r="C147" s="75" t="s">
        <v>284</v>
      </c>
      <c r="D147" s="131" t="str">
        <f t="shared" si="107"/>
        <v>2140</v>
      </c>
      <c r="E147" s="131">
        <f t="shared" si="127"/>
        <v>8512</v>
      </c>
      <c r="F147" s="131" t="str">
        <f t="shared" si="108"/>
        <v>94DB</v>
      </c>
      <c r="G147" s="131">
        <f t="shared" si="128"/>
        <v>38107</v>
      </c>
      <c r="H147" s="131" t="str">
        <f t="shared" si="109"/>
        <v>24CF</v>
      </c>
      <c r="I147" s="131">
        <f t="shared" si="129"/>
        <v>9423</v>
      </c>
      <c r="J147" s="132">
        <v>5</v>
      </c>
      <c r="K147" s="164" t="str">
        <f t="shared" si="110"/>
        <v>DB</v>
      </c>
      <c r="L147" s="132">
        <f t="shared" si="130"/>
        <v>219</v>
      </c>
      <c r="M147" s="164" t="str">
        <f t="shared" si="111"/>
        <v>94</v>
      </c>
      <c r="N147" s="132">
        <f t="shared" si="112"/>
        <v>148.85546875</v>
      </c>
      <c r="O147" s="182"/>
      <c r="P147" s="166">
        <f>_xlfn.XLOOKUP(C147,全武将名字及头像!$B$3:$B$257,全武将名字及头像!$H$3:$H$257)</f>
        <v>96</v>
      </c>
      <c r="Q147" s="166">
        <f>_xlfn.XLOOKUP(C147,全武将名字及头像!$B$3:$B$257,全武将名字及头像!$I$3:$I$257)</f>
        <v>50</v>
      </c>
      <c r="R147" s="166">
        <f>_xlfn.XLOOKUP(C147,全武将名字及头像!$B$3:$B$257,全武将名字及头像!$J$3:$J$257)</f>
        <v>52</v>
      </c>
      <c r="S147" s="166" t="str">
        <f>_xlfn.XLOOKUP(C147,全武将名字及头像!$B$3:$B$257,全武将名字及头像!$K$3:$K$257)</f>
        <v>FF</v>
      </c>
      <c r="T147" s="132" t="s">
        <v>93</v>
      </c>
      <c r="U147" s="167" t="str">
        <f>_xlfn.XLOOKUP(C147,武将属性排列!$C$1:$C$255,武将属性排列!$D$1:$D$255)</f>
        <v>在野</v>
      </c>
      <c r="V147" s="168">
        <f>_xlfn.XLOOKUP(C147,武将属性排列!$C$1:$C$255,武将属性排列!$E$1:$E$255)</f>
        <v>84</v>
      </c>
      <c r="W147" s="168">
        <f>_xlfn.XLOOKUP(C147,武将属性排列!$C$1:$C$255,武将属性排列!$F$1:$F$255)</f>
        <v>41</v>
      </c>
      <c r="X147" s="168">
        <f>_xlfn.XLOOKUP(C147,武将属性排列!$C$1:$C$255,武将属性排列!$G$1:$G$255)</f>
        <v>85</v>
      </c>
      <c r="Y147" s="168">
        <f>_xlfn.XLOOKUP(C147,武将属性排列!$C$1:$C$255,武将属性排列!$I$1:$I$255)</f>
        <v>80</v>
      </c>
      <c r="Z147" s="169">
        <f>_xlfn.XLOOKUP(C147,武将属性排列!$C$1:$C$255,武将属性排列!$K$1:$K$255)</f>
        <v>2</v>
      </c>
      <c r="AA147" s="169">
        <v>500</v>
      </c>
      <c r="AB147" s="168">
        <f>_xlfn.XLOOKUP(C147,武将属性排列!$C$1:$C$255,武将属性排列!$O$1:$O$255)</f>
        <v>50</v>
      </c>
      <c r="AC147" s="170">
        <f t="shared" si="131"/>
        <v>266188</v>
      </c>
      <c r="AD147" s="170" t="str">
        <f t="shared" si="113"/>
        <v>40FCC</v>
      </c>
      <c r="AE147" s="182"/>
      <c r="AF147" s="171">
        <f t="shared" si="105"/>
        <v>40</v>
      </c>
      <c r="AG147" s="172" t="str">
        <f t="shared" si="114"/>
        <v>54</v>
      </c>
      <c r="AH147" s="172" t="str">
        <f t="shared" si="115"/>
        <v>29</v>
      </c>
      <c r="AI147" s="172" t="str">
        <f t="shared" si="116"/>
        <v>55</v>
      </c>
      <c r="AJ147" s="164">
        <f t="shared" si="117"/>
        <v>20</v>
      </c>
      <c r="AK147" s="172" t="str">
        <f t="shared" si="118"/>
        <v>50</v>
      </c>
      <c r="AL147" s="183" t="str">
        <f t="shared" si="119"/>
        <v>山军</v>
      </c>
      <c r="AM147" s="184">
        <f t="shared" si="120"/>
        <v>2</v>
      </c>
      <c r="AN147" s="172" t="str">
        <f t="shared" si="121"/>
        <v>5</v>
      </c>
      <c r="AO147" s="174">
        <f t="shared" si="122"/>
        <v>0</v>
      </c>
      <c r="AP147" s="174">
        <f t="shared" si="123"/>
        <v>3</v>
      </c>
      <c r="AQ147" s="175">
        <f t="shared" si="124"/>
        <v>3</v>
      </c>
      <c r="AR147" s="176" t="str">
        <f t="shared" si="125"/>
        <v>32</v>
      </c>
      <c r="AS147" s="182"/>
      <c r="AT147" s="177" t="str">
        <f>_xlfn.XLOOKUP(C147,全武将名字及头像!$B$3:$B$257,全武将名字及头像!$P$3:$P$257)</f>
        <v>7C</v>
      </c>
      <c r="AU147" s="178"/>
      <c r="AV147" s="177">
        <f>_xlfn.XLOOKUP(C147,全武将名字及头像!$B$3:$B$257,全武将名字及头像!$Q$3:$Q$257)</f>
        <v>28</v>
      </c>
      <c r="DD147" s="121" t="str">
        <f>LOOKUP(C147,全武将名字及头像!$B$3:$B$257,全武将名字及头像!$B$3:$B$257)</f>
        <v>牛金</v>
      </c>
      <c r="DE147" s="121">
        <f t="shared" si="126"/>
        <v>1</v>
      </c>
    </row>
    <row r="148" spans="1:109">
      <c r="A148" s="192" t="str">
        <f t="shared" si="106"/>
        <v>90</v>
      </c>
      <c r="B148" s="75">
        <v>144</v>
      </c>
      <c r="C148" s="75" t="s">
        <v>285</v>
      </c>
      <c r="D148" s="131" t="str">
        <f t="shared" si="107"/>
        <v>2142</v>
      </c>
      <c r="E148" s="131">
        <f t="shared" si="127"/>
        <v>8514</v>
      </c>
      <c r="F148" s="131" t="str">
        <f t="shared" si="108"/>
        <v>94E0</v>
      </c>
      <c r="G148" s="131">
        <f t="shared" si="128"/>
        <v>38112</v>
      </c>
      <c r="H148" s="131" t="str">
        <f t="shared" si="109"/>
        <v>24D4</v>
      </c>
      <c r="I148" s="131">
        <f t="shared" si="129"/>
        <v>9428</v>
      </c>
      <c r="J148" s="132">
        <v>5</v>
      </c>
      <c r="K148" s="164" t="str">
        <f t="shared" si="110"/>
        <v>E0</v>
      </c>
      <c r="L148" s="132">
        <f t="shared" si="130"/>
        <v>224</v>
      </c>
      <c r="M148" s="164" t="str">
        <f t="shared" si="111"/>
        <v>94</v>
      </c>
      <c r="N148" s="132">
        <f t="shared" si="112"/>
        <v>148.875</v>
      </c>
      <c r="O148" s="182"/>
      <c r="P148" s="166">
        <f>_xlfn.XLOOKUP(C148,全武将名字及头像!$B$3:$B$257,全武将名字及头像!$H$3:$H$257)</f>
        <v>95</v>
      </c>
      <c r="Q148" s="166">
        <f>_xlfn.XLOOKUP(C148,全武将名字及头像!$B$3:$B$257,全武将名字及头像!$I$3:$I$257)</f>
        <v>78</v>
      </c>
      <c r="R148" s="166" t="str">
        <f>_xlfn.XLOOKUP(C148,全武将名字及头像!$B$3:$B$257,全武将名字及头像!$J$3:$J$257)</f>
        <v>7A</v>
      </c>
      <c r="S148" s="166" t="str">
        <f>_xlfn.XLOOKUP(C148,全武将名字及头像!$B$3:$B$257,全武将名字及头像!$K$3:$K$257)</f>
        <v>FF</v>
      </c>
      <c r="T148" s="132" t="s">
        <v>93</v>
      </c>
      <c r="U148" s="167" t="str">
        <f>_xlfn.XLOOKUP(C148,武将属性排列!$C$1:$C$255,武将属性排列!$D$1:$D$255)</f>
        <v>在野</v>
      </c>
      <c r="V148" s="168">
        <f>_xlfn.XLOOKUP(C148,武将属性排列!$C$1:$C$255,武将属性排列!$E$1:$E$255)</f>
        <v>98</v>
      </c>
      <c r="W148" s="168">
        <f>_xlfn.XLOOKUP(C148,武将属性排列!$C$1:$C$255,武将属性排列!$F$1:$F$255)</f>
        <v>18</v>
      </c>
      <c r="X148" s="168">
        <f>_xlfn.XLOOKUP(C148,武将属性排列!$C$1:$C$255,武将属性排列!$G$1:$G$255)</f>
        <v>90</v>
      </c>
      <c r="Y148" s="168">
        <f>_xlfn.XLOOKUP(C148,武将属性排列!$C$1:$C$255,武将属性排列!$I$1:$I$255)</f>
        <v>88</v>
      </c>
      <c r="Z148" s="169">
        <f>_xlfn.XLOOKUP(C148,武将属性排列!$C$1:$C$255,武将属性排列!$K$1:$K$255)</f>
        <v>2</v>
      </c>
      <c r="AA148" s="169">
        <v>500</v>
      </c>
      <c r="AB148" s="168">
        <f>_xlfn.XLOOKUP(C148,武将属性排列!$C$1:$C$255,武将属性排列!$O$1:$O$255)</f>
        <v>58</v>
      </c>
      <c r="AC148" s="170">
        <f t="shared" si="131"/>
        <v>266196</v>
      </c>
      <c r="AD148" s="170" t="str">
        <f t="shared" si="113"/>
        <v>40FD4</v>
      </c>
      <c r="AE148" s="182"/>
      <c r="AF148" s="171">
        <f t="shared" ref="AF148:AF211" si="132">IF(U148="出仕","00",40)</f>
        <v>40</v>
      </c>
      <c r="AG148" s="172" t="str">
        <f t="shared" si="114"/>
        <v>62</v>
      </c>
      <c r="AH148" s="172" t="str">
        <f t="shared" si="115"/>
        <v>12</v>
      </c>
      <c r="AI148" s="172" t="str">
        <f t="shared" si="116"/>
        <v>5A</v>
      </c>
      <c r="AJ148" s="164">
        <f t="shared" si="117"/>
        <v>10</v>
      </c>
      <c r="AK148" s="172" t="str">
        <f t="shared" si="118"/>
        <v>58</v>
      </c>
      <c r="AL148" s="183" t="str">
        <f t="shared" si="119"/>
        <v>山军</v>
      </c>
      <c r="AM148" s="184">
        <f t="shared" si="120"/>
        <v>2</v>
      </c>
      <c r="AN148" s="172" t="str">
        <f t="shared" si="121"/>
        <v>5</v>
      </c>
      <c r="AO148" s="174">
        <f t="shared" si="122"/>
        <v>0</v>
      </c>
      <c r="AP148" s="174">
        <f t="shared" si="123"/>
        <v>4</v>
      </c>
      <c r="AQ148" s="175">
        <f t="shared" si="124"/>
        <v>4</v>
      </c>
      <c r="AR148" s="176" t="str">
        <f t="shared" si="125"/>
        <v>3A</v>
      </c>
      <c r="AS148" s="182"/>
      <c r="AT148" s="177">
        <f>_xlfn.XLOOKUP(C148,全武将名字及头像!$B$3:$B$257,全武将名字及头像!$P$3:$P$257)</f>
        <v>81</v>
      </c>
      <c r="AU148" s="178"/>
      <c r="AV148" s="177">
        <f>_xlfn.XLOOKUP(C148,全武将名字及头像!$B$3:$B$257,全武将名字及头像!$Q$3:$Q$257)</f>
        <v>0</v>
      </c>
      <c r="DD148" s="121" t="str">
        <f>LOOKUP(C148,全武将名字及头像!$B$3:$B$257,全武将名字及头像!$B$3:$B$257)</f>
        <v>潘凤</v>
      </c>
      <c r="DE148" s="121">
        <f t="shared" si="126"/>
        <v>1</v>
      </c>
    </row>
    <row r="149" spans="1:109">
      <c r="A149" s="192" t="str">
        <f t="shared" si="106"/>
        <v>91</v>
      </c>
      <c r="B149" s="75">
        <v>145</v>
      </c>
      <c r="C149" s="75" t="s">
        <v>286</v>
      </c>
      <c r="D149" s="131" t="str">
        <f t="shared" si="107"/>
        <v>2144</v>
      </c>
      <c r="E149" s="131">
        <f t="shared" si="127"/>
        <v>8516</v>
      </c>
      <c r="F149" s="131" t="str">
        <f t="shared" si="108"/>
        <v>94E5</v>
      </c>
      <c r="G149" s="131">
        <f t="shared" si="128"/>
        <v>38117</v>
      </c>
      <c r="H149" s="131" t="str">
        <f t="shared" si="109"/>
        <v>24D9</v>
      </c>
      <c r="I149" s="131">
        <f t="shared" si="129"/>
        <v>9433</v>
      </c>
      <c r="J149" s="132">
        <v>5</v>
      </c>
      <c r="K149" s="164" t="str">
        <f t="shared" si="110"/>
        <v>E5</v>
      </c>
      <c r="L149" s="132">
        <f t="shared" si="130"/>
        <v>229</v>
      </c>
      <c r="M149" s="164" t="str">
        <f t="shared" si="111"/>
        <v>94</v>
      </c>
      <c r="N149" s="132">
        <f t="shared" si="112"/>
        <v>148.89453125</v>
      </c>
      <c r="O149" s="182"/>
      <c r="P149" s="166">
        <f>_xlfn.XLOOKUP(C149,全武将名字及头像!$B$3:$B$257,全武将名字及头像!$H$3:$H$257)</f>
        <v>95</v>
      </c>
      <c r="Q149" s="166">
        <f>_xlfn.XLOOKUP(C149,全武将名字及头像!$B$3:$B$257,全武将名字及头像!$I$3:$I$257)</f>
        <v>78</v>
      </c>
      <c r="R149" s="166" t="str">
        <f>_xlfn.XLOOKUP(C149,全武将名字及头像!$B$3:$B$257,全武将名字及头像!$J$3:$J$257)</f>
        <v>7C</v>
      </c>
      <c r="S149" s="166" t="str">
        <f>_xlfn.XLOOKUP(C149,全武将名字及头像!$B$3:$B$257,全武将名字及头像!$K$3:$K$257)</f>
        <v>FF</v>
      </c>
      <c r="T149" s="132" t="s">
        <v>93</v>
      </c>
      <c r="U149" s="167" t="str">
        <f>_xlfn.XLOOKUP(C149,武将属性排列!$C$1:$C$255,武将属性排列!$D$1:$D$255)</f>
        <v>在野</v>
      </c>
      <c r="V149" s="168">
        <f>_xlfn.XLOOKUP(C149,武将属性排列!$C$1:$C$255,武将属性排列!$E$1:$E$255)</f>
        <v>96</v>
      </c>
      <c r="W149" s="168">
        <f>_xlfn.XLOOKUP(C149,武将属性排列!$C$1:$C$255,武将属性排列!$F$1:$F$255)</f>
        <v>59</v>
      </c>
      <c r="X149" s="168">
        <f>_xlfn.XLOOKUP(C149,武将属性排列!$C$1:$C$255,武将属性排列!$G$1:$G$255)</f>
        <v>86</v>
      </c>
      <c r="Y149" s="168">
        <f>_xlfn.XLOOKUP(C149,武将属性排列!$C$1:$C$255,武将属性排列!$I$1:$I$255)</f>
        <v>96</v>
      </c>
      <c r="Z149" s="169">
        <f>_xlfn.XLOOKUP(C149,武将属性排列!$C$1:$C$255,武将属性排列!$K$1:$K$255)</f>
        <v>1</v>
      </c>
      <c r="AA149" s="169">
        <v>500</v>
      </c>
      <c r="AB149" s="168">
        <f>_xlfn.XLOOKUP(C149,武将属性排列!$C$1:$C$255,武将属性排列!$O$1:$O$255)</f>
        <v>14</v>
      </c>
      <c r="AC149" s="170">
        <f t="shared" si="131"/>
        <v>266204</v>
      </c>
      <c r="AD149" s="170" t="str">
        <f t="shared" si="113"/>
        <v>40FDC</v>
      </c>
      <c r="AE149" s="182"/>
      <c r="AF149" s="171">
        <f t="shared" si="132"/>
        <v>40</v>
      </c>
      <c r="AG149" s="172" t="str">
        <f t="shared" si="114"/>
        <v>60</v>
      </c>
      <c r="AH149" s="172" t="str">
        <f t="shared" si="115"/>
        <v>3B</v>
      </c>
      <c r="AI149" s="172" t="str">
        <f t="shared" si="116"/>
        <v>56</v>
      </c>
      <c r="AJ149" s="164">
        <f t="shared" si="117"/>
        <v>20</v>
      </c>
      <c r="AK149" s="172" t="str">
        <f t="shared" si="118"/>
        <v>60</v>
      </c>
      <c r="AL149" s="183" t="str">
        <f t="shared" si="119"/>
        <v>水军</v>
      </c>
      <c r="AM149" s="184">
        <f t="shared" si="120"/>
        <v>1</v>
      </c>
      <c r="AN149" s="172" t="str">
        <f t="shared" si="121"/>
        <v>5</v>
      </c>
      <c r="AO149" s="174">
        <f t="shared" si="122"/>
        <v>0</v>
      </c>
      <c r="AP149" s="174">
        <f t="shared" si="123"/>
        <v>3</v>
      </c>
      <c r="AQ149" s="175">
        <f t="shared" si="124"/>
        <v>3</v>
      </c>
      <c r="AR149" s="176" t="str">
        <f t="shared" si="125"/>
        <v>0E</v>
      </c>
      <c r="AS149" s="182"/>
      <c r="AT149" s="177">
        <f>_xlfn.XLOOKUP(C149,全武将名字及头像!$B$3:$B$257,全武将名字及头像!$P$3:$P$257)</f>
        <v>81</v>
      </c>
      <c r="AU149" s="178"/>
      <c r="AV149" s="177">
        <f>_xlfn.XLOOKUP(C149,全武将名字及头像!$B$3:$B$257,全武将名字及头像!$Q$3:$Q$257)</f>
        <v>14</v>
      </c>
      <c r="DD149" s="121" t="str">
        <f>LOOKUP(C149,全武将名字及头像!$B$3:$B$257,全武将名字及头像!$B$3:$B$257)</f>
        <v>潘璋</v>
      </c>
      <c r="DE149" s="121">
        <f t="shared" si="126"/>
        <v>1</v>
      </c>
    </row>
    <row r="150" spans="1:109">
      <c r="A150" s="192" t="str">
        <f t="shared" si="106"/>
        <v>92</v>
      </c>
      <c r="B150" s="75">
        <v>146</v>
      </c>
      <c r="C150" s="75" t="s">
        <v>287</v>
      </c>
      <c r="D150" s="131" t="str">
        <f t="shared" si="107"/>
        <v>2146</v>
      </c>
      <c r="E150" s="131">
        <f t="shared" si="127"/>
        <v>8518</v>
      </c>
      <c r="F150" s="131" t="str">
        <f t="shared" si="108"/>
        <v>94EA</v>
      </c>
      <c r="G150" s="131">
        <f t="shared" si="128"/>
        <v>38122</v>
      </c>
      <c r="H150" s="131" t="str">
        <f t="shared" si="109"/>
        <v>24DE</v>
      </c>
      <c r="I150" s="131">
        <f t="shared" si="129"/>
        <v>9438</v>
      </c>
      <c r="J150" s="132">
        <v>5</v>
      </c>
      <c r="K150" s="164" t="str">
        <f t="shared" si="110"/>
        <v>EA</v>
      </c>
      <c r="L150" s="132">
        <f t="shared" si="130"/>
        <v>234</v>
      </c>
      <c r="M150" s="164" t="str">
        <f t="shared" si="111"/>
        <v>94</v>
      </c>
      <c r="N150" s="132">
        <f t="shared" si="112"/>
        <v>148.9140625</v>
      </c>
      <c r="O150" s="182"/>
      <c r="P150" s="166">
        <f>_xlfn.XLOOKUP(C150,全武将名字及头像!$B$3:$B$257,全武将名字及头像!$H$3:$H$257)</f>
        <v>96</v>
      </c>
      <c r="Q150" s="166">
        <f>_xlfn.XLOOKUP(C150,全武将名字及头像!$B$3:$B$257,全武将名字及头像!$I$3:$I$257)</f>
        <v>54</v>
      </c>
      <c r="R150" s="166">
        <f>_xlfn.XLOOKUP(C150,全武将名字及头像!$B$3:$B$257,全武将名字及头像!$J$3:$J$257)</f>
        <v>56</v>
      </c>
      <c r="S150" s="166" t="str">
        <f>_xlfn.XLOOKUP(C150,全武将名字及头像!$B$3:$B$257,全武将名字及头像!$K$3:$K$257)</f>
        <v>FF</v>
      </c>
      <c r="T150" s="132" t="s">
        <v>93</v>
      </c>
      <c r="U150" s="167" t="str">
        <f>_xlfn.XLOOKUP(C150,武将属性排列!$C$1:$C$255,武将属性排列!$D$1:$D$255)</f>
        <v>在野</v>
      </c>
      <c r="V150" s="168">
        <f>_xlfn.XLOOKUP(C150,武将属性排列!$C$1:$C$255,武将属性排列!$E$1:$E$255)</f>
        <v>97</v>
      </c>
      <c r="W150" s="168">
        <f>_xlfn.XLOOKUP(C150,武将属性排列!$C$1:$C$255,武将属性排列!$F$1:$F$255)</f>
        <v>55</v>
      </c>
      <c r="X150" s="168">
        <f>_xlfn.XLOOKUP(C150,武将属性排列!$C$1:$C$255,武将属性排列!$G$1:$G$255)</f>
        <v>93</v>
      </c>
      <c r="Y150" s="168">
        <f>_xlfn.XLOOKUP(C150,武将属性排列!$C$1:$C$255,武将属性排列!$I$1:$I$255)</f>
        <v>85</v>
      </c>
      <c r="Z150" s="169">
        <f>_xlfn.XLOOKUP(C150,武将属性排列!$C$1:$C$255,武将属性排列!$K$1:$K$255)</f>
        <v>2</v>
      </c>
      <c r="AA150" s="169">
        <v>500</v>
      </c>
      <c r="AB150" s="168">
        <f>_xlfn.XLOOKUP(C150,武将属性排列!$C$1:$C$255,武将属性排列!$O$1:$O$255)</f>
        <v>83</v>
      </c>
      <c r="AC150" s="170">
        <f t="shared" si="131"/>
        <v>266212</v>
      </c>
      <c r="AD150" s="170" t="str">
        <f t="shared" si="113"/>
        <v>40FE4</v>
      </c>
      <c r="AE150" s="182"/>
      <c r="AF150" s="171">
        <f t="shared" si="132"/>
        <v>40</v>
      </c>
      <c r="AG150" s="172" t="str">
        <f t="shared" si="114"/>
        <v>61</v>
      </c>
      <c r="AH150" s="172" t="str">
        <f t="shared" si="115"/>
        <v>37</v>
      </c>
      <c r="AI150" s="172" t="str">
        <f t="shared" si="116"/>
        <v>5D</v>
      </c>
      <c r="AJ150" s="164">
        <f t="shared" si="117"/>
        <v>10</v>
      </c>
      <c r="AK150" s="172" t="str">
        <f t="shared" si="118"/>
        <v>55</v>
      </c>
      <c r="AL150" s="183" t="str">
        <f t="shared" si="119"/>
        <v>山军</v>
      </c>
      <c r="AM150" s="184">
        <f t="shared" si="120"/>
        <v>2</v>
      </c>
      <c r="AN150" s="172" t="str">
        <f t="shared" si="121"/>
        <v>5</v>
      </c>
      <c r="AO150" s="174">
        <f t="shared" si="122"/>
        <v>0</v>
      </c>
      <c r="AP150" s="174">
        <f t="shared" si="123"/>
        <v>4</v>
      </c>
      <c r="AQ150" s="175">
        <f t="shared" si="124"/>
        <v>4</v>
      </c>
      <c r="AR150" s="176" t="str">
        <f t="shared" si="125"/>
        <v>53</v>
      </c>
      <c r="AS150" s="182"/>
      <c r="AT150" s="177">
        <f>_xlfn.XLOOKUP(C150,全武将名字及头像!$B$3:$B$257,全武将名字及头像!$P$3:$P$257)</f>
        <v>81</v>
      </c>
      <c r="AU150" s="178"/>
      <c r="AV150" s="177">
        <f>_xlfn.XLOOKUP(C150,全武将名字及头像!$B$3:$B$257,全武将名字及头像!$Q$3:$Q$257)</f>
        <v>28</v>
      </c>
      <c r="DD150" s="121" t="str">
        <f>LOOKUP(C150,全武将名字及头像!$B$3:$B$257,全武将名字及头像!$B$3:$B$257)</f>
        <v>庞德</v>
      </c>
      <c r="DE150" s="121">
        <f t="shared" si="126"/>
        <v>1</v>
      </c>
    </row>
    <row r="151" spans="1:109">
      <c r="A151" s="192" t="str">
        <f t="shared" si="106"/>
        <v>93</v>
      </c>
      <c r="B151" s="75">
        <v>147</v>
      </c>
      <c r="C151" s="75" t="s">
        <v>288</v>
      </c>
      <c r="D151" s="131" t="str">
        <f t="shared" si="107"/>
        <v>2148</v>
      </c>
      <c r="E151" s="131">
        <f t="shared" si="127"/>
        <v>8520</v>
      </c>
      <c r="F151" s="131" t="str">
        <f t="shared" si="108"/>
        <v>94EF</v>
      </c>
      <c r="G151" s="131">
        <f t="shared" si="128"/>
        <v>38127</v>
      </c>
      <c r="H151" s="131" t="str">
        <f t="shared" si="109"/>
        <v>24E3</v>
      </c>
      <c r="I151" s="131">
        <f t="shared" si="129"/>
        <v>9443</v>
      </c>
      <c r="J151" s="132">
        <v>5</v>
      </c>
      <c r="K151" s="164" t="str">
        <f t="shared" si="110"/>
        <v>EF</v>
      </c>
      <c r="L151" s="132">
        <f t="shared" si="130"/>
        <v>239</v>
      </c>
      <c r="M151" s="164" t="str">
        <f t="shared" si="111"/>
        <v>94</v>
      </c>
      <c r="N151" s="132">
        <f t="shared" si="112"/>
        <v>148.93359375</v>
      </c>
      <c r="O151" s="182"/>
      <c r="P151" s="166">
        <f>_xlfn.XLOOKUP(C151,全武将名字及头像!$B$3:$B$257,全武将名字及头像!$H$3:$H$257)</f>
        <v>96</v>
      </c>
      <c r="Q151" s="166">
        <f>_xlfn.XLOOKUP(C151,全武将名字及头像!$B$3:$B$257,全武将名字及头像!$I$3:$I$257)</f>
        <v>54</v>
      </c>
      <c r="R151" s="166">
        <f>_xlfn.XLOOKUP(C151,全武将名字及头像!$B$3:$B$257,全武将名字及头像!$J$3:$J$257)</f>
        <v>58</v>
      </c>
      <c r="S151" s="166" t="str">
        <f>_xlfn.XLOOKUP(C151,全武将名字及头像!$B$3:$B$257,全武将名字及头像!$K$3:$K$257)</f>
        <v>FF</v>
      </c>
      <c r="T151" s="132" t="s">
        <v>93</v>
      </c>
      <c r="U151" s="167" t="str">
        <f>_xlfn.XLOOKUP(C151,武将属性排列!$C$1:$C$255,武将属性排列!$D$1:$D$255)</f>
        <v>在野</v>
      </c>
      <c r="V151" s="168">
        <f>_xlfn.XLOOKUP(C151,武将属性排列!$C$1:$C$255,武将属性排列!$E$1:$E$255)</f>
        <v>71</v>
      </c>
      <c r="W151" s="168">
        <f>_xlfn.XLOOKUP(C151,武将属性排列!$C$1:$C$255,武将属性排列!$F$1:$F$255)</f>
        <v>98</v>
      </c>
      <c r="X151" s="168">
        <f>_xlfn.XLOOKUP(C151,武将属性排列!$C$1:$C$255,武将属性排列!$G$1:$G$255)</f>
        <v>55</v>
      </c>
      <c r="Y151" s="168">
        <f>_xlfn.XLOOKUP(C151,武将属性排列!$C$1:$C$255,武将属性排列!$I$1:$I$255)</f>
        <v>40</v>
      </c>
      <c r="Z151" s="169">
        <f>_xlfn.XLOOKUP(C151,武将属性排列!$C$1:$C$255,武将属性排列!$K$1:$K$255)</f>
        <v>0</v>
      </c>
      <c r="AA151" s="169">
        <v>500</v>
      </c>
      <c r="AB151" s="168">
        <f>_xlfn.XLOOKUP(C151,武将属性排列!$C$1:$C$255,武将属性排列!$O$1:$O$255)</f>
        <v>80</v>
      </c>
      <c r="AC151" s="170">
        <f t="shared" si="131"/>
        <v>266220</v>
      </c>
      <c r="AD151" s="170" t="str">
        <f t="shared" si="113"/>
        <v>40FEC</v>
      </c>
      <c r="AE151" s="182"/>
      <c r="AF151" s="171">
        <f t="shared" si="132"/>
        <v>40</v>
      </c>
      <c r="AG151" s="172" t="str">
        <f t="shared" si="114"/>
        <v>47</v>
      </c>
      <c r="AH151" s="172" t="str">
        <f t="shared" si="115"/>
        <v>62</v>
      </c>
      <c r="AI151" s="172" t="str">
        <f t="shared" si="116"/>
        <v>37</v>
      </c>
      <c r="AJ151" s="164">
        <f t="shared" si="117"/>
        <v>30</v>
      </c>
      <c r="AK151" s="172" t="str">
        <f t="shared" si="118"/>
        <v>28</v>
      </c>
      <c r="AL151" s="183" t="str">
        <f t="shared" si="119"/>
        <v>平军</v>
      </c>
      <c r="AM151" s="184" t="str">
        <f t="shared" si="120"/>
        <v>0</v>
      </c>
      <c r="AN151" s="172" t="str">
        <f t="shared" si="121"/>
        <v>5</v>
      </c>
      <c r="AO151" s="174">
        <f t="shared" si="122"/>
        <v>0</v>
      </c>
      <c r="AP151" s="174">
        <f t="shared" si="123"/>
        <v>4</v>
      </c>
      <c r="AQ151" s="175">
        <f t="shared" si="124"/>
        <v>2</v>
      </c>
      <c r="AR151" s="176" t="str">
        <f t="shared" si="125"/>
        <v>50</v>
      </c>
      <c r="AS151" s="182"/>
      <c r="AT151" s="177">
        <f>_xlfn.XLOOKUP(C151,全武将名字及头像!$B$3:$B$257,全武将名字及头像!$P$3:$P$257)</f>
        <v>82</v>
      </c>
      <c r="AU151" s="178"/>
      <c r="AV151" s="177">
        <f>_xlfn.XLOOKUP(C151,全武将名字及头像!$B$3:$B$257,全武将名字及头像!$Q$3:$Q$257)</f>
        <v>0</v>
      </c>
      <c r="DD151" s="121" t="str">
        <f>LOOKUP(C151,全武将名字及头像!$B$3:$B$257,全武将名字及头像!$B$3:$B$257)</f>
        <v>庞统</v>
      </c>
      <c r="DE151" s="121">
        <f t="shared" si="126"/>
        <v>1</v>
      </c>
    </row>
    <row r="152" spans="1:109">
      <c r="A152" s="192" t="str">
        <f t="shared" si="106"/>
        <v>94</v>
      </c>
      <c r="B152" s="75">
        <v>148</v>
      </c>
      <c r="C152" s="75" t="s">
        <v>289</v>
      </c>
      <c r="D152" s="131" t="str">
        <f t="shared" si="107"/>
        <v>214A</v>
      </c>
      <c r="E152" s="131">
        <f t="shared" si="127"/>
        <v>8522</v>
      </c>
      <c r="F152" s="131" t="str">
        <f t="shared" si="108"/>
        <v>94F4</v>
      </c>
      <c r="G152" s="131">
        <f t="shared" si="128"/>
        <v>38132</v>
      </c>
      <c r="H152" s="131" t="str">
        <f t="shared" si="109"/>
        <v>24E8</v>
      </c>
      <c r="I152" s="131">
        <f t="shared" si="129"/>
        <v>9448</v>
      </c>
      <c r="J152" s="132">
        <v>5</v>
      </c>
      <c r="K152" s="164" t="str">
        <f t="shared" si="110"/>
        <v>F4</v>
      </c>
      <c r="L152" s="132">
        <f t="shared" si="130"/>
        <v>244</v>
      </c>
      <c r="M152" s="164" t="str">
        <f t="shared" si="111"/>
        <v>94</v>
      </c>
      <c r="N152" s="132">
        <f t="shared" si="112"/>
        <v>148.953125</v>
      </c>
      <c r="O152" s="182"/>
      <c r="P152" s="166">
        <f>_xlfn.XLOOKUP(C152,全武将名字及头像!$B$3:$B$257,全武将名字及头像!$H$3:$H$257)</f>
        <v>96</v>
      </c>
      <c r="Q152" s="166" t="str">
        <f>_xlfn.XLOOKUP(C152,全武将名字及头像!$B$3:$B$257,全武将名字及头像!$I$3:$I$257)</f>
        <v>5A</v>
      </c>
      <c r="R152" s="166" t="str">
        <f>_xlfn.XLOOKUP(C152,全武将名字及头像!$B$3:$B$257,全武将名字及头像!$J$3:$J$257)</f>
        <v>5C</v>
      </c>
      <c r="S152" s="166" t="str">
        <f>_xlfn.XLOOKUP(C152,全武将名字及头像!$B$3:$B$257,全武将名字及头像!$K$3:$K$257)</f>
        <v>FF</v>
      </c>
      <c r="T152" s="132" t="s">
        <v>93</v>
      </c>
      <c r="U152" s="167" t="str">
        <f>_xlfn.XLOOKUP(C152,武将属性排列!$C$1:$C$255,武将属性排列!$D$1:$D$255)</f>
        <v>在野</v>
      </c>
      <c r="V152" s="168">
        <f>_xlfn.XLOOKUP(C152,武将属性排列!$C$1:$C$255,武将属性排列!$E$1:$E$255)</f>
        <v>76</v>
      </c>
      <c r="W152" s="168">
        <f>_xlfn.XLOOKUP(C152,武将属性排列!$C$1:$C$255,武将属性排列!$F$1:$F$255)</f>
        <v>73</v>
      </c>
      <c r="X152" s="168">
        <f>_xlfn.XLOOKUP(C152,武将属性排列!$C$1:$C$255,武将属性排列!$G$1:$G$255)</f>
        <v>69</v>
      </c>
      <c r="Y152" s="168">
        <f>_xlfn.XLOOKUP(C152,武将属性排列!$C$1:$C$255,武将属性排列!$I$1:$I$255)</f>
        <v>72</v>
      </c>
      <c r="Z152" s="169">
        <f>_xlfn.XLOOKUP(C152,武将属性排列!$C$1:$C$255,武将属性排列!$K$1:$K$255)</f>
        <v>2</v>
      </c>
      <c r="AA152" s="169">
        <v>500</v>
      </c>
      <c r="AB152" s="168">
        <f>_xlfn.XLOOKUP(C152,武将属性排列!$C$1:$C$255,武将属性排列!$O$1:$O$255)</f>
        <v>73</v>
      </c>
      <c r="AC152" s="170">
        <f t="shared" si="131"/>
        <v>266228</v>
      </c>
      <c r="AD152" s="170" t="str">
        <f t="shared" si="113"/>
        <v>40FF4</v>
      </c>
      <c r="AE152" s="182"/>
      <c r="AF152" s="171">
        <f t="shared" si="132"/>
        <v>40</v>
      </c>
      <c r="AG152" s="172" t="str">
        <f t="shared" si="114"/>
        <v>4C</v>
      </c>
      <c r="AH152" s="172" t="str">
        <f t="shared" si="115"/>
        <v>49</v>
      </c>
      <c r="AI152" s="172" t="str">
        <f t="shared" si="116"/>
        <v>45</v>
      </c>
      <c r="AJ152" s="164">
        <f t="shared" si="117"/>
        <v>30</v>
      </c>
      <c r="AK152" s="172" t="str">
        <f t="shared" si="118"/>
        <v>48</v>
      </c>
      <c r="AL152" s="183" t="str">
        <f t="shared" si="119"/>
        <v>山军</v>
      </c>
      <c r="AM152" s="184">
        <f t="shared" si="120"/>
        <v>2</v>
      </c>
      <c r="AN152" s="172" t="str">
        <f t="shared" si="121"/>
        <v>5</v>
      </c>
      <c r="AO152" s="174">
        <f t="shared" si="122"/>
        <v>0</v>
      </c>
      <c r="AP152" s="174">
        <f t="shared" si="123"/>
        <v>3</v>
      </c>
      <c r="AQ152" s="175">
        <f t="shared" si="124"/>
        <v>2</v>
      </c>
      <c r="AR152" s="176" t="str">
        <f t="shared" si="125"/>
        <v>49</v>
      </c>
      <c r="AS152" s="182"/>
      <c r="AT152" s="177">
        <f>_xlfn.XLOOKUP(C152,全武将名字及头像!$B$3:$B$257,全武将名字及头像!$P$3:$P$257)</f>
        <v>82</v>
      </c>
      <c r="AU152" s="178"/>
      <c r="AV152" s="177">
        <f>_xlfn.XLOOKUP(C152,全武将名字及头像!$B$3:$B$257,全武将名字及头像!$Q$3:$Q$257)</f>
        <v>14</v>
      </c>
      <c r="DD152" s="121" t="str">
        <f>LOOKUP(C152,全武将名字及头像!$B$3:$B$257,全武将名字及头像!$B$3:$B$257)</f>
        <v>牵招</v>
      </c>
      <c r="DE152" s="121">
        <f t="shared" si="126"/>
        <v>1</v>
      </c>
    </row>
    <row r="153" spans="1:109">
      <c r="A153" s="192" t="str">
        <f t="shared" si="106"/>
        <v>95</v>
      </c>
      <c r="B153" s="75">
        <v>149</v>
      </c>
      <c r="C153" s="75" t="s">
        <v>290</v>
      </c>
      <c r="D153" s="131" t="str">
        <f t="shared" si="107"/>
        <v>214C</v>
      </c>
      <c r="E153" s="131">
        <f t="shared" si="127"/>
        <v>8524</v>
      </c>
      <c r="F153" s="131" t="str">
        <f t="shared" si="108"/>
        <v>94F9</v>
      </c>
      <c r="G153" s="131">
        <f t="shared" si="128"/>
        <v>38137</v>
      </c>
      <c r="H153" s="131" t="str">
        <f t="shared" si="109"/>
        <v>24ED</v>
      </c>
      <c r="I153" s="131">
        <f t="shared" si="129"/>
        <v>9453</v>
      </c>
      <c r="J153" s="132">
        <v>5</v>
      </c>
      <c r="K153" s="164" t="str">
        <f t="shared" si="110"/>
        <v>F9</v>
      </c>
      <c r="L153" s="132">
        <f t="shared" si="130"/>
        <v>249</v>
      </c>
      <c r="M153" s="164" t="str">
        <f t="shared" si="111"/>
        <v>94</v>
      </c>
      <c r="N153" s="132">
        <f t="shared" si="112"/>
        <v>148.97265625</v>
      </c>
      <c r="O153" s="182"/>
      <c r="P153" s="166">
        <f>_xlfn.XLOOKUP(C153,全武将名字及头像!$B$3:$B$257,全武将名字及头像!$H$3:$H$257)</f>
        <v>96</v>
      </c>
      <c r="Q153" s="166" t="str">
        <f>_xlfn.XLOOKUP(C153,全武将名字及头像!$B$3:$B$257,全武将名字及头像!$I$3:$I$257)</f>
        <v>5E</v>
      </c>
      <c r="R153" s="166">
        <f>_xlfn.XLOOKUP(C153,全武将名字及头像!$B$3:$B$257,全武将名字及头像!$J$3:$J$257)</f>
        <v>70</v>
      </c>
      <c r="S153" s="166" t="str">
        <f>_xlfn.XLOOKUP(C153,全武将名字及头像!$B$3:$B$257,全武将名字及头像!$K$3:$K$257)</f>
        <v>FF</v>
      </c>
      <c r="T153" s="132" t="s">
        <v>93</v>
      </c>
      <c r="U153" s="167" t="str">
        <f>_xlfn.XLOOKUP(C153,武将属性排列!$C$1:$C$255,武将属性排列!$D$1:$D$255)</f>
        <v>在野</v>
      </c>
      <c r="V153" s="168">
        <f>_xlfn.XLOOKUP(C153,武将属性排列!$C$1:$C$255,武将属性排列!$E$1:$E$255)</f>
        <v>73</v>
      </c>
      <c r="W153" s="168">
        <f>_xlfn.XLOOKUP(C153,武将属性排列!$C$1:$C$255,武将属性排列!$F$1:$F$255)</f>
        <v>60</v>
      </c>
      <c r="X153" s="168">
        <f>_xlfn.XLOOKUP(C153,武将属性排列!$C$1:$C$255,武将属性排列!$G$1:$G$255)</f>
        <v>68</v>
      </c>
      <c r="Y153" s="168">
        <f>_xlfn.XLOOKUP(C153,武将属性排列!$C$1:$C$255,武将属性排列!$I$1:$I$255)</f>
        <v>22</v>
      </c>
      <c r="Z153" s="169">
        <f>_xlfn.XLOOKUP(C153,武将属性排列!$C$1:$C$255,武将属性排列!$K$1:$K$255)</f>
        <v>0</v>
      </c>
      <c r="AA153" s="169">
        <v>500</v>
      </c>
      <c r="AB153" s="168">
        <f>_xlfn.XLOOKUP(C153,武将属性排列!$C$1:$C$255,武将属性排列!$O$1:$O$255)</f>
        <v>81</v>
      </c>
      <c r="AC153" s="170">
        <f t="shared" si="131"/>
        <v>266236</v>
      </c>
      <c r="AD153" s="170" t="str">
        <f t="shared" si="113"/>
        <v>40FFC</v>
      </c>
      <c r="AE153" s="182"/>
      <c r="AF153" s="171">
        <f t="shared" si="132"/>
        <v>40</v>
      </c>
      <c r="AG153" s="172" t="str">
        <f t="shared" si="114"/>
        <v>49</v>
      </c>
      <c r="AH153" s="172" t="str">
        <f t="shared" si="115"/>
        <v>3C</v>
      </c>
      <c r="AI153" s="172" t="str">
        <f t="shared" si="116"/>
        <v>44</v>
      </c>
      <c r="AJ153" s="164">
        <f t="shared" si="117"/>
        <v>30</v>
      </c>
      <c r="AK153" s="172" t="str">
        <f t="shared" si="118"/>
        <v>16</v>
      </c>
      <c r="AL153" s="183" t="str">
        <f t="shared" si="119"/>
        <v>平军</v>
      </c>
      <c r="AM153" s="184" t="str">
        <f t="shared" si="120"/>
        <v>0</v>
      </c>
      <c r="AN153" s="172" t="str">
        <f t="shared" si="121"/>
        <v>5</v>
      </c>
      <c r="AO153" s="174">
        <f t="shared" si="122"/>
        <v>0</v>
      </c>
      <c r="AP153" s="174">
        <f t="shared" si="123"/>
        <v>3</v>
      </c>
      <c r="AQ153" s="175">
        <f t="shared" si="124"/>
        <v>2</v>
      </c>
      <c r="AR153" s="176" t="str">
        <f t="shared" si="125"/>
        <v>51</v>
      </c>
      <c r="AS153" s="182"/>
      <c r="AT153" s="177">
        <f>_xlfn.XLOOKUP(C153,全武将名字及头像!$B$3:$B$257,全武将名字及头像!$P$3:$P$257)</f>
        <v>82</v>
      </c>
      <c r="AU153" s="178"/>
      <c r="AV153" s="177">
        <f>_xlfn.XLOOKUP(C153,全武将名字及头像!$B$3:$B$257,全武将名字及头像!$Q$3:$Q$257)</f>
        <v>28</v>
      </c>
      <c r="DD153" s="121" t="str">
        <f>LOOKUP(C153,全武将名字及头像!$B$3:$B$257,全武将名字及头像!$B$3:$B$257)</f>
        <v>乔瑁</v>
      </c>
      <c r="DE153" s="121">
        <f t="shared" si="126"/>
        <v>1</v>
      </c>
    </row>
    <row r="154" spans="1:109">
      <c r="A154" s="192" t="str">
        <f t="shared" si="106"/>
        <v>96</v>
      </c>
      <c r="B154" s="75">
        <v>150</v>
      </c>
      <c r="C154" s="75" t="s">
        <v>291</v>
      </c>
      <c r="D154" s="131" t="str">
        <f t="shared" si="107"/>
        <v>214E</v>
      </c>
      <c r="E154" s="131">
        <f t="shared" si="127"/>
        <v>8526</v>
      </c>
      <c r="F154" s="131" t="str">
        <f t="shared" si="108"/>
        <v>94FE</v>
      </c>
      <c r="G154" s="131">
        <f t="shared" si="128"/>
        <v>38142</v>
      </c>
      <c r="H154" s="131" t="str">
        <f t="shared" si="109"/>
        <v>24F2</v>
      </c>
      <c r="I154" s="131">
        <f t="shared" si="129"/>
        <v>9458</v>
      </c>
      <c r="J154" s="132">
        <v>5</v>
      </c>
      <c r="K154" s="164" t="str">
        <f t="shared" si="110"/>
        <v>FE</v>
      </c>
      <c r="L154" s="132">
        <f t="shared" si="130"/>
        <v>254</v>
      </c>
      <c r="M154" s="164" t="str">
        <f t="shared" si="111"/>
        <v>94</v>
      </c>
      <c r="N154" s="132">
        <f t="shared" si="112"/>
        <v>148.9921875</v>
      </c>
      <c r="O154" s="182"/>
      <c r="P154" s="166">
        <f>_xlfn.XLOOKUP(C154,全武将名字及头像!$B$3:$B$257,全武将名字及头像!$H$3:$H$257)</f>
        <v>96</v>
      </c>
      <c r="Q154" s="166">
        <f>_xlfn.XLOOKUP(C154,全武将名字及头像!$B$3:$B$257,全武将名字及头像!$I$3:$I$257)</f>
        <v>72</v>
      </c>
      <c r="R154" s="166">
        <f>_xlfn.XLOOKUP(C154,全武将名字及头像!$B$3:$B$257,全武将名字及头像!$J$3:$J$257)</f>
        <v>74</v>
      </c>
      <c r="S154" s="166" t="str">
        <f>_xlfn.XLOOKUP(C154,全武将名字及头像!$B$3:$B$257,全武将名字及头像!$K$3:$K$257)</f>
        <v>FF</v>
      </c>
      <c r="T154" s="132" t="s">
        <v>93</v>
      </c>
      <c r="U154" s="167" t="str">
        <f>_xlfn.XLOOKUP(C154,武将属性排列!$C$1:$C$255,武将属性排列!$D$1:$D$255)</f>
        <v>在野</v>
      </c>
      <c r="V154" s="168">
        <f>_xlfn.XLOOKUP(C154,武将属性排列!$C$1:$C$255,武将属性排列!$E$1:$E$255)</f>
        <v>87</v>
      </c>
      <c r="W154" s="168">
        <f>_xlfn.XLOOKUP(C154,武将属性排列!$C$1:$C$255,武将属性排列!$F$1:$F$255)</f>
        <v>68</v>
      </c>
      <c r="X154" s="168">
        <f>_xlfn.XLOOKUP(C154,武将属性排列!$C$1:$C$255,武将属性排列!$G$1:$G$255)</f>
        <v>79</v>
      </c>
      <c r="Y154" s="168">
        <f>_xlfn.XLOOKUP(C154,武将属性排列!$C$1:$C$255,武将属性排列!$I$1:$I$255)</f>
        <v>65</v>
      </c>
      <c r="Z154" s="169">
        <f>_xlfn.XLOOKUP(C154,武将属性排列!$C$1:$C$255,武将属性排列!$K$1:$K$255)</f>
        <v>1</v>
      </c>
      <c r="AA154" s="169">
        <v>500</v>
      </c>
      <c r="AB154" s="168">
        <f>_xlfn.XLOOKUP(C154,武将属性排列!$C$1:$C$255,武将属性排列!$O$1:$O$255)</f>
        <v>77</v>
      </c>
      <c r="AC154" s="170">
        <f t="shared" si="131"/>
        <v>266244</v>
      </c>
      <c r="AD154" s="170" t="str">
        <f t="shared" si="113"/>
        <v>41004</v>
      </c>
      <c r="AE154" s="182"/>
      <c r="AF154" s="171">
        <f t="shared" si="132"/>
        <v>40</v>
      </c>
      <c r="AG154" s="172" t="str">
        <f t="shared" si="114"/>
        <v>57</v>
      </c>
      <c r="AH154" s="172" t="str">
        <f t="shared" si="115"/>
        <v>44</v>
      </c>
      <c r="AI154" s="172" t="str">
        <f t="shared" si="116"/>
        <v>4F</v>
      </c>
      <c r="AJ154" s="164">
        <f t="shared" si="117"/>
        <v>20</v>
      </c>
      <c r="AK154" s="172" t="str">
        <f t="shared" si="118"/>
        <v>41</v>
      </c>
      <c r="AL154" s="183" t="str">
        <f t="shared" si="119"/>
        <v>水军</v>
      </c>
      <c r="AM154" s="184">
        <f t="shared" si="120"/>
        <v>1</v>
      </c>
      <c r="AN154" s="172" t="str">
        <f t="shared" si="121"/>
        <v>5</v>
      </c>
      <c r="AO154" s="174">
        <f t="shared" si="122"/>
        <v>0</v>
      </c>
      <c r="AP154" s="174">
        <f t="shared" si="123"/>
        <v>4</v>
      </c>
      <c r="AQ154" s="175">
        <f t="shared" si="124"/>
        <v>3</v>
      </c>
      <c r="AR154" s="176" t="str">
        <f t="shared" si="125"/>
        <v>4D</v>
      </c>
      <c r="AS154" s="182"/>
      <c r="AT154" s="177" t="str">
        <f>_xlfn.XLOOKUP(C154,全武将名字及头像!$B$3:$B$257,全武将名字及头像!$P$3:$P$257)</f>
        <v>A2</v>
      </c>
      <c r="AU154" s="178"/>
      <c r="AV154" s="177">
        <f>_xlfn.XLOOKUP(C154,全武将名字及头像!$B$3:$B$257,全武将名字及头像!$Q$3:$Q$257)</f>
        <v>0</v>
      </c>
      <c r="DD154" s="121" t="str">
        <f>LOOKUP(C154,全武将名字及头像!$B$3:$B$257,全武将名字及头像!$B$3:$B$257)</f>
        <v>全琮</v>
      </c>
      <c r="DE154" s="121">
        <f t="shared" si="126"/>
        <v>1</v>
      </c>
    </row>
    <row r="155" spans="1:109">
      <c r="A155" s="192" t="str">
        <f t="shared" si="106"/>
        <v>97</v>
      </c>
      <c r="B155" s="75">
        <v>151</v>
      </c>
      <c r="C155" s="75" t="s">
        <v>293</v>
      </c>
      <c r="D155" s="131" t="str">
        <f t="shared" si="107"/>
        <v>2150</v>
      </c>
      <c r="E155" s="131">
        <f t="shared" si="127"/>
        <v>8528</v>
      </c>
      <c r="F155" s="131" t="str">
        <f t="shared" si="108"/>
        <v>9503</v>
      </c>
      <c r="G155" s="131">
        <f t="shared" si="128"/>
        <v>38147</v>
      </c>
      <c r="H155" s="131" t="str">
        <f t="shared" si="109"/>
        <v>24F7</v>
      </c>
      <c r="I155" s="131">
        <f t="shared" si="129"/>
        <v>9463</v>
      </c>
      <c r="J155" s="132">
        <v>5</v>
      </c>
      <c r="K155" s="164" t="str">
        <f t="shared" si="110"/>
        <v>03</v>
      </c>
      <c r="L155" s="132">
        <f t="shared" si="130"/>
        <v>3</v>
      </c>
      <c r="M155" s="164" t="str">
        <f t="shared" si="111"/>
        <v>95</v>
      </c>
      <c r="N155" s="132">
        <f t="shared" si="112"/>
        <v>149.01171875</v>
      </c>
      <c r="O155" s="182"/>
      <c r="P155" s="166">
        <f>_xlfn.XLOOKUP(C155,全武将名字及头像!$B$3:$B$257,全武将名字及头像!$H$3:$H$257)</f>
        <v>96</v>
      </c>
      <c r="Q155" s="166">
        <f>_xlfn.XLOOKUP(C155,全武将名字及头像!$B$3:$B$257,全武将名字及头像!$I$3:$I$257)</f>
        <v>76</v>
      </c>
      <c r="R155" s="166">
        <f>_xlfn.XLOOKUP(C155,全武将名字及头像!$B$3:$B$257,全武将名字及头像!$J$3:$J$257)</f>
        <v>78</v>
      </c>
      <c r="S155" s="166" t="str">
        <f>_xlfn.XLOOKUP(C155,全武将名字及头像!$B$3:$B$257,全武将名字及头像!$K$3:$K$257)</f>
        <v>FF</v>
      </c>
      <c r="T155" s="132" t="s">
        <v>93</v>
      </c>
      <c r="U155" s="167" t="str">
        <f>_xlfn.XLOOKUP(C155,武将属性排列!$C$1:$C$255,武将属性排列!$D$1:$D$255)</f>
        <v>在野</v>
      </c>
      <c r="V155" s="168">
        <f>_xlfn.XLOOKUP(C155,武将属性排列!$C$1:$C$255,武将属性排列!$E$1:$E$255)</f>
        <v>71</v>
      </c>
      <c r="W155" s="168">
        <f>_xlfn.XLOOKUP(C155,武将属性排列!$C$1:$C$255,武将属性排列!$F$1:$F$255)</f>
        <v>89</v>
      </c>
      <c r="X155" s="168">
        <f>_xlfn.XLOOKUP(C155,武将属性排列!$C$1:$C$255,武将属性排列!$G$1:$G$255)</f>
        <v>67</v>
      </c>
      <c r="Y155" s="168">
        <f>_xlfn.XLOOKUP(C155,武将属性排列!$C$1:$C$255,武将属性排列!$I$1:$I$255)</f>
        <v>98</v>
      </c>
      <c r="Z155" s="169">
        <f>_xlfn.XLOOKUP(C155,武将属性排列!$C$1:$C$255,武将属性排列!$K$1:$K$255)</f>
        <v>0</v>
      </c>
      <c r="AA155" s="169">
        <v>500</v>
      </c>
      <c r="AB155" s="168">
        <f>_xlfn.XLOOKUP(C155,武将属性排列!$C$1:$C$255,武将属性排列!$O$1:$O$255)</f>
        <v>91</v>
      </c>
      <c r="AC155" s="170">
        <f t="shared" si="131"/>
        <v>266252</v>
      </c>
      <c r="AD155" s="170" t="str">
        <f t="shared" si="113"/>
        <v>4100C</v>
      </c>
      <c r="AE155" s="182"/>
      <c r="AF155" s="171">
        <f t="shared" si="132"/>
        <v>40</v>
      </c>
      <c r="AG155" s="172" t="str">
        <f t="shared" si="114"/>
        <v>47</v>
      </c>
      <c r="AH155" s="172" t="str">
        <f t="shared" si="115"/>
        <v>59</v>
      </c>
      <c r="AI155" s="172" t="str">
        <f t="shared" si="116"/>
        <v>43</v>
      </c>
      <c r="AJ155" s="164">
        <f t="shared" si="117"/>
        <v>30</v>
      </c>
      <c r="AK155" s="172" t="str">
        <f t="shared" si="118"/>
        <v>62</v>
      </c>
      <c r="AL155" s="183" t="str">
        <f t="shared" si="119"/>
        <v>平军</v>
      </c>
      <c r="AM155" s="184" t="str">
        <f t="shared" si="120"/>
        <v>0</v>
      </c>
      <c r="AN155" s="172" t="str">
        <f t="shared" si="121"/>
        <v>5</v>
      </c>
      <c r="AO155" s="174">
        <f t="shared" si="122"/>
        <v>0</v>
      </c>
      <c r="AP155" s="174">
        <f t="shared" si="123"/>
        <v>3</v>
      </c>
      <c r="AQ155" s="175">
        <f t="shared" si="124"/>
        <v>2</v>
      </c>
      <c r="AR155" s="176" t="str">
        <f t="shared" si="125"/>
        <v>5B</v>
      </c>
      <c r="AS155" s="182"/>
      <c r="AT155" s="177" t="str">
        <f>_xlfn.XLOOKUP(C155,全武将名字及头像!$B$3:$B$257,全武将名字及头像!$P$3:$P$257)</f>
        <v>A2</v>
      </c>
      <c r="AU155" s="178"/>
      <c r="AV155" s="177">
        <f>_xlfn.XLOOKUP(C155,全武将名字及头像!$B$3:$B$257,全武将名字及头像!$Q$3:$Q$257)</f>
        <v>14</v>
      </c>
      <c r="DD155" s="121" t="str">
        <f>LOOKUP(C155,全武将名字及头像!$B$3:$B$257,全武将名字及头像!$B$3:$B$257)</f>
        <v>审配</v>
      </c>
      <c r="DE155" s="121">
        <f t="shared" si="126"/>
        <v>1</v>
      </c>
    </row>
    <row r="156" spans="1:109">
      <c r="A156" s="192" t="str">
        <f t="shared" si="106"/>
        <v>98</v>
      </c>
      <c r="B156" s="75">
        <v>152</v>
      </c>
      <c r="C156" s="75" t="s">
        <v>294</v>
      </c>
      <c r="D156" s="131" t="str">
        <f t="shared" si="107"/>
        <v>2152</v>
      </c>
      <c r="E156" s="131">
        <f t="shared" si="127"/>
        <v>8530</v>
      </c>
      <c r="F156" s="131" t="str">
        <f t="shared" si="108"/>
        <v>9508</v>
      </c>
      <c r="G156" s="131">
        <f t="shared" si="128"/>
        <v>38152</v>
      </c>
      <c r="H156" s="131" t="str">
        <f t="shared" si="109"/>
        <v>24FC</v>
      </c>
      <c r="I156" s="131">
        <f t="shared" si="129"/>
        <v>9468</v>
      </c>
      <c r="J156" s="132">
        <v>5</v>
      </c>
      <c r="K156" s="164" t="str">
        <f t="shared" si="110"/>
        <v>08</v>
      </c>
      <c r="L156" s="132">
        <f t="shared" si="130"/>
        <v>8</v>
      </c>
      <c r="M156" s="164" t="str">
        <f t="shared" si="111"/>
        <v>95</v>
      </c>
      <c r="N156" s="132">
        <f t="shared" si="112"/>
        <v>149.03125</v>
      </c>
      <c r="O156" s="182"/>
      <c r="P156" s="166">
        <f>_xlfn.XLOOKUP(C156,全武将名字及头像!$B$3:$B$257,全武将名字及头像!$H$3:$H$257)</f>
        <v>97</v>
      </c>
      <c r="Q156" s="166">
        <f>_xlfn.XLOOKUP(C156,全武将名字及头像!$B$3:$B$257,全武将名字及头像!$I$3:$I$257)</f>
        <v>50</v>
      </c>
      <c r="R156" s="166">
        <f>_xlfn.XLOOKUP(C156,全武将名字及头像!$B$3:$B$257,全武将名字及头像!$J$3:$J$257)</f>
        <v>52</v>
      </c>
      <c r="S156" s="166">
        <f>_xlfn.XLOOKUP(C156,全武将名字及头像!$B$3:$B$257,全武将名字及头像!$K$3:$K$257)</f>
        <v>54</v>
      </c>
      <c r="T156" s="132" t="s">
        <v>93</v>
      </c>
      <c r="U156" s="167" t="str">
        <f>_xlfn.XLOOKUP(C156,武将属性排列!$C$1:$C$255,武将属性排列!$D$1:$D$255)</f>
        <v>在野</v>
      </c>
      <c r="V156" s="168">
        <f>_xlfn.XLOOKUP(C156,武将属性排列!$C$1:$C$255,武将属性排列!$E$1:$E$255)</f>
        <v>90</v>
      </c>
      <c r="W156" s="168">
        <f>_xlfn.XLOOKUP(C156,武将属性排列!$C$1:$C$255,武将属性排列!$F$1:$F$255)</f>
        <v>76</v>
      </c>
      <c r="X156" s="168">
        <f>_xlfn.XLOOKUP(C156,武将属性排列!$C$1:$C$255,武将属性排列!$G$1:$G$255)</f>
        <v>82</v>
      </c>
      <c r="Y156" s="168">
        <f>_xlfn.XLOOKUP(C156,武将属性排列!$C$1:$C$255,武将属性排列!$I$1:$I$255)</f>
        <v>97</v>
      </c>
      <c r="Z156" s="169">
        <f>_xlfn.XLOOKUP(C156,武将属性排列!$C$1:$C$255,武将属性排列!$K$1:$K$255)</f>
        <v>0</v>
      </c>
      <c r="AA156" s="169">
        <v>500</v>
      </c>
      <c r="AB156" s="168">
        <f>_xlfn.XLOOKUP(C156,武将属性排列!$C$1:$C$255,武将属性排列!$O$1:$O$255)</f>
        <v>91</v>
      </c>
      <c r="AC156" s="170">
        <f t="shared" si="131"/>
        <v>266260</v>
      </c>
      <c r="AD156" s="170" t="str">
        <f t="shared" si="113"/>
        <v>41014</v>
      </c>
      <c r="AE156" s="182"/>
      <c r="AF156" s="171">
        <f t="shared" si="132"/>
        <v>40</v>
      </c>
      <c r="AG156" s="172" t="str">
        <f t="shared" si="114"/>
        <v>5A</v>
      </c>
      <c r="AH156" s="172" t="str">
        <f t="shared" si="115"/>
        <v>4C</v>
      </c>
      <c r="AI156" s="172" t="str">
        <f t="shared" si="116"/>
        <v>52</v>
      </c>
      <c r="AJ156" s="164">
        <f t="shared" si="117"/>
        <v>20</v>
      </c>
      <c r="AK156" s="172" t="str">
        <f t="shared" si="118"/>
        <v>61</v>
      </c>
      <c r="AL156" s="183" t="str">
        <f t="shared" si="119"/>
        <v>平军</v>
      </c>
      <c r="AM156" s="184" t="str">
        <f t="shared" si="120"/>
        <v>0</v>
      </c>
      <c r="AN156" s="172" t="str">
        <f t="shared" si="121"/>
        <v>5</v>
      </c>
      <c r="AO156" s="174">
        <f t="shared" si="122"/>
        <v>0</v>
      </c>
      <c r="AP156" s="174">
        <f t="shared" si="123"/>
        <v>3</v>
      </c>
      <c r="AQ156" s="175">
        <f t="shared" si="124"/>
        <v>3</v>
      </c>
      <c r="AR156" s="176" t="str">
        <f t="shared" si="125"/>
        <v>5B</v>
      </c>
      <c r="AS156" s="182"/>
      <c r="AT156" s="177" t="str">
        <f>_xlfn.XLOOKUP(C156,全武将名字及头像!$B$3:$B$257,全武将名字及头像!$P$3:$P$257)</f>
        <v>A2</v>
      </c>
      <c r="AU156" s="178"/>
      <c r="AV156" s="177">
        <f>_xlfn.XLOOKUP(C156,全武将名字及头像!$B$3:$B$257,全武将名字及头像!$Q$3:$Q$257)</f>
        <v>28</v>
      </c>
      <c r="DD156" s="121" t="str">
        <f>LOOKUP(C156,全武将名字及头像!$B$3:$B$257,全武将名字及头像!$B$3:$B$257)</f>
        <v>司马师</v>
      </c>
      <c r="DE156" s="121">
        <f t="shared" si="126"/>
        <v>1</v>
      </c>
    </row>
    <row r="157" spans="1:109">
      <c r="A157" s="192" t="str">
        <f t="shared" si="106"/>
        <v>99</v>
      </c>
      <c r="B157" s="75">
        <v>153</v>
      </c>
      <c r="C157" s="75" t="s">
        <v>295</v>
      </c>
      <c r="D157" s="131" t="str">
        <f t="shared" si="107"/>
        <v>2154</v>
      </c>
      <c r="E157" s="131">
        <f t="shared" si="127"/>
        <v>8532</v>
      </c>
      <c r="F157" s="131" t="str">
        <f t="shared" si="108"/>
        <v>950D</v>
      </c>
      <c r="G157" s="131">
        <f t="shared" si="128"/>
        <v>38157</v>
      </c>
      <c r="H157" s="131" t="str">
        <f t="shared" si="109"/>
        <v>2501</v>
      </c>
      <c r="I157" s="131">
        <f t="shared" si="129"/>
        <v>9473</v>
      </c>
      <c r="J157" s="132">
        <v>5</v>
      </c>
      <c r="K157" s="164" t="str">
        <f t="shared" si="110"/>
        <v>0D</v>
      </c>
      <c r="L157" s="132">
        <f t="shared" si="130"/>
        <v>13</v>
      </c>
      <c r="M157" s="164" t="str">
        <f t="shared" si="111"/>
        <v>95</v>
      </c>
      <c r="N157" s="132">
        <f t="shared" si="112"/>
        <v>149.05078125</v>
      </c>
      <c r="O157" s="182"/>
      <c r="P157" s="166">
        <f>_xlfn.XLOOKUP(C157,全武将名字及头像!$B$3:$B$257,全武将名字及头像!$H$3:$H$257)</f>
        <v>97</v>
      </c>
      <c r="Q157" s="166">
        <f>_xlfn.XLOOKUP(C157,全武将名字及头像!$B$3:$B$257,全武将名字及头像!$I$3:$I$257)</f>
        <v>50</v>
      </c>
      <c r="R157" s="166">
        <f>_xlfn.XLOOKUP(C157,全武将名字及头像!$B$3:$B$257,全武将名字及头像!$J$3:$J$257)</f>
        <v>52</v>
      </c>
      <c r="S157" s="166">
        <f>_xlfn.XLOOKUP(C157,全武将名字及头像!$B$3:$B$257,全武将名字及头像!$K$3:$K$257)</f>
        <v>56</v>
      </c>
      <c r="T157" s="132" t="s">
        <v>93</v>
      </c>
      <c r="U157" s="167" t="str">
        <f>_xlfn.XLOOKUP(C157,武将属性排列!$C$1:$C$255,武将属性排列!$D$1:$D$255)</f>
        <v>在野</v>
      </c>
      <c r="V157" s="168">
        <f>_xlfn.XLOOKUP(C157,武将属性排列!$C$1:$C$255,武将属性排列!$E$1:$E$255)</f>
        <v>75</v>
      </c>
      <c r="W157" s="168">
        <f>_xlfn.XLOOKUP(C157,武将属性排列!$C$1:$C$255,武将属性排列!$F$1:$F$255)</f>
        <v>98</v>
      </c>
      <c r="X157" s="168">
        <f>_xlfn.XLOOKUP(C157,武将属性排列!$C$1:$C$255,武将属性排列!$G$1:$G$255)</f>
        <v>68</v>
      </c>
      <c r="Y157" s="168">
        <f>_xlfn.XLOOKUP(C157,武将属性排列!$C$1:$C$255,武将属性排列!$I$1:$I$255)</f>
        <v>97</v>
      </c>
      <c r="Z157" s="169">
        <f>_xlfn.XLOOKUP(C157,武将属性排列!$C$1:$C$255,武将属性排列!$K$1:$K$255)</f>
        <v>0</v>
      </c>
      <c r="AA157" s="169">
        <v>500</v>
      </c>
      <c r="AB157" s="168">
        <f>_xlfn.XLOOKUP(C157,武将属性排列!$C$1:$C$255,武将属性排列!$O$1:$O$255)</f>
        <v>95</v>
      </c>
      <c r="AC157" s="170">
        <f t="shared" si="131"/>
        <v>266268</v>
      </c>
      <c r="AD157" s="170" t="str">
        <f t="shared" si="113"/>
        <v>4101C</v>
      </c>
      <c r="AE157" s="182"/>
      <c r="AF157" s="171">
        <f t="shared" si="132"/>
        <v>40</v>
      </c>
      <c r="AG157" s="172" t="str">
        <f t="shared" si="114"/>
        <v>4B</v>
      </c>
      <c r="AH157" s="172" t="str">
        <f t="shared" si="115"/>
        <v>62</v>
      </c>
      <c r="AI157" s="172" t="str">
        <f t="shared" si="116"/>
        <v>44</v>
      </c>
      <c r="AJ157" s="164">
        <f t="shared" si="117"/>
        <v>30</v>
      </c>
      <c r="AK157" s="172" t="str">
        <f t="shared" si="118"/>
        <v>61</v>
      </c>
      <c r="AL157" s="183" t="str">
        <f t="shared" si="119"/>
        <v>平军</v>
      </c>
      <c r="AM157" s="184" t="str">
        <f t="shared" si="120"/>
        <v>0</v>
      </c>
      <c r="AN157" s="172" t="str">
        <f t="shared" si="121"/>
        <v>5</v>
      </c>
      <c r="AO157" s="174">
        <f t="shared" si="122"/>
        <v>0</v>
      </c>
      <c r="AP157" s="174">
        <f t="shared" si="123"/>
        <v>3</v>
      </c>
      <c r="AQ157" s="175">
        <f t="shared" si="124"/>
        <v>2</v>
      </c>
      <c r="AR157" s="176" t="str">
        <f t="shared" si="125"/>
        <v>5F</v>
      </c>
      <c r="AS157" s="182"/>
      <c r="AT157" s="177" t="str">
        <f>_xlfn.XLOOKUP(C157,全武将名字及头像!$B$3:$B$257,全武将名字及头像!$P$3:$P$257)</f>
        <v>A3</v>
      </c>
      <c r="AU157" s="178"/>
      <c r="AV157" s="177">
        <f>_xlfn.XLOOKUP(C157,全武将名字及头像!$B$3:$B$257,全武将名字及头像!$Q$3:$Q$257)</f>
        <v>0</v>
      </c>
      <c r="DD157" s="121" t="str">
        <f>LOOKUP(C157,全武将名字及头像!$B$3:$B$257,全武将名字及头像!$B$3:$B$257)</f>
        <v>司马懿</v>
      </c>
      <c r="DE157" s="121">
        <f t="shared" si="126"/>
        <v>1</v>
      </c>
    </row>
    <row r="158" spans="1:109">
      <c r="A158" s="192" t="str">
        <f t="shared" si="106"/>
        <v>9A</v>
      </c>
      <c r="B158" s="75">
        <v>154</v>
      </c>
      <c r="C158" s="75" t="s">
        <v>297</v>
      </c>
      <c r="D158" s="131" t="str">
        <f t="shared" si="107"/>
        <v>2156</v>
      </c>
      <c r="E158" s="131">
        <f t="shared" si="127"/>
        <v>8534</v>
      </c>
      <c r="F158" s="131" t="str">
        <f t="shared" si="108"/>
        <v>9512</v>
      </c>
      <c r="G158" s="131">
        <f t="shared" si="128"/>
        <v>38162</v>
      </c>
      <c r="H158" s="131" t="str">
        <f t="shared" si="109"/>
        <v>2506</v>
      </c>
      <c r="I158" s="131">
        <f t="shared" si="129"/>
        <v>9478</v>
      </c>
      <c r="J158" s="132">
        <v>5</v>
      </c>
      <c r="K158" s="164" t="str">
        <f t="shared" si="110"/>
        <v>12</v>
      </c>
      <c r="L158" s="132">
        <f t="shared" si="130"/>
        <v>18</v>
      </c>
      <c r="M158" s="164" t="str">
        <f t="shared" si="111"/>
        <v>95</v>
      </c>
      <c r="N158" s="132">
        <f t="shared" si="112"/>
        <v>149.0703125</v>
      </c>
      <c r="O158" s="182"/>
      <c r="P158" s="166">
        <f>_xlfn.XLOOKUP(C158,全武将名字及头像!$B$3:$B$257,全武将名字及头像!$H$3:$H$257)</f>
        <v>97</v>
      </c>
      <c r="Q158" s="166">
        <f>_xlfn.XLOOKUP(C158,全武将名字及头像!$B$3:$B$257,全武将名字及头像!$I$3:$I$257)</f>
        <v>50</v>
      </c>
      <c r="R158" s="166">
        <f>_xlfn.XLOOKUP(C158,全武将名字及头像!$B$3:$B$257,全武将名字及头像!$J$3:$J$257)</f>
        <v>52</v>
      </c>
      <c r="S158" s="166">
        <f>_xlfn.XLOOKUP(C158,全武将名字及头像!$B$3:$B$257,全武将名字及头像!$K$3:$K$257)</f>
        <v>58</v>
      </c>
      <c r="T158" s="132" t="s">
        <v>93</v>
      </c>
      <c r="U158" s="167" t="str">
        <f>_xlfn.XLOOKUP(C158,武将属性排列!$C$1:$C$255,武将属性排列!$D$1:$D$255)</f>
        <v>在野</v>
      </c>
      <c r="V158" s="168">
        <f>_xlfn.XLOOKUP(C158,武将属性排列!$C$1:$C$255,武将属性排列!$E$1:$E$255)</f>
        <v>77</v>
      </c>
      <c r="W158" s="168">
        <f>_xlfn.XLOOKUP(C158,武将属性排列!$C$1:$C$255,武将属性排列!$F$1:$F$255)</f>
        <v>91</v>
      </c>
      <c r="X158" s="168">
        <f>_xlfn.XLOOKUP(C158,武将属性排列!$C$1:$C$255,武将属性排列!$G$1:$G$255)</f>
        <v>69</v>
      </c>
      <c r="Y158" s="168">
        <f>_xlfn.XLOOKUP(C158,武将属性排列!$C$1:$C$255,武将属性排列!$I$1:$I$255)</f>
        <v>97</v>
      </c>
      <c r="Z158" s="169">
        <f>_xlfn.XLOOKUP(C158,武将属性排列!$C$1:$C$255,武将属性排列!$K$1:$K$255)</f>
        <v>2</v>
      </c>
      <c r="AA158" s="169">
        <v>500</v>
      </c>
      <c r="AB158" s="168">
        <f>_xlfn.XLOOKUP(C158,武将属性排列!$C$1:$C$255,武将属性排列!$O$1:$O$255)</f>
        <v>90</v>
      </c>
      <c r="AC158" s="170">
        <f t="shared" si="131"/>
        <v>266276</v>
      </c>
      <c r="AD158" s="170" t="str">
        <f t="shared" si="113"/>
        <v>41024</v>
      </c>
      <c r="AE158" s="182"/>
      <c r="AF158" s="171">
        <f t="shared" si="132"/>
        <v>40</v>
      </c>
      <c r="AG158" s="172" t="str">
        <f t="shared" si="114"/>
        <v>4D</v>
      </c>
      <c r="AH158" s="172" t="str">
        <f t="shared" si="115"/>
        <v>5B</v>
      </c>
      <c r="AI158" s="172" t="str">
        <f t="shared" si="116"/>
        <v>45</v>
      </c>
      <c r="AJ158" s="164">
        <f t="shared" si="117"/>
        <v>30</v>
      </c>
      <c r="AK158" s="172" t="str">
        <f t="shared" si="118"/>
        <v>61</v>
      </c>
      <c r="AL158" s="183" t="str">
        <f t="shared" si="119"/>
        <v>山军</v>
      </c>
      <c r="AM158" s="184">
        <f t="shared" si="120"/>
        <v>2</v>
      </c>
      <c r="AN158" s="172" t="str">
        <f t="shared" si="121"/>
        <v>5</v>
      </c>
      <c r="AO158" s="174">
        <f t="shared" si="122"/>
        <v>0</v>
      </c>
      <c r="AP158" s="174">
        <f t="shared" si="123"/>
        <v>3</v>
      </c>
      <c r="AQ158" s="175">
        <f t="shared" si="124"/>
        <v>2</v>
      </c>
      <c r="AR158" s="176" t="str">
        <f t="shared" si="125"/>
        <v>5A</v>
      </c>
      <c r="AS158" s="182"/>
      <c r="AT158" s="177" t="str">
        <f>_xlfn.XLOOKUP(C158,全武将名字及头像!$B$3:$B$257,全武将名字及头像!$P$3:$P$257)</f>
        <v>A3</v>
      </c>
      <c r="AU158" s="178"/>
      <c r="AV158" s="177">
        <f>_xlfn.XLOOKUP(C158,全武将名字及头像!$B$3:$B$257,全武将名字及头像!$Q$3:$Q$257)</f>
        <v>14</v>
      </c>
      <c r="DD158" s="121" t="str">
        <f>LOOKUP(C158,全武将名字及头像!$B$3:$B$257,全武将名字及头像!$B$3:$B$257)</f>
        <v>司马昭</v>
      </c>
      <c r="DE158" s="121">
        <f t="shared" si="126"/>
        <v>1</v>
      </c>
    </row>
    <row r="159" spans="1:109">
      <c r="A159" s="192" t="str">
        <f t="shared" si="106"/>
        <v>9B</v>
      </c>
      <c r="B159" s="75">
        <v>155</v>
      </c>
      <c r="C159" s="75" t="s">
        <v>298</v>
      </c>
      <c r="D159" s="131" t="str">
        <f t="shared" si="107"/>
        <v>2158</v>
      </c>
      <c r="E159" s="131">
        <f t="shared" si="127"/>
        <v>8536</v>
      </c>
      <c r="F159" s="131" t="str">
        <f t="shared" si="108"/>
        <v>9517</v>
      </c>
      <c r="G159" s="131">
        <f t="shared" si="128"/>
        <v>38167</v>
      </c>
      <c r="H159" s="131" t="str">
        <f t="shared" si="109"/>
        <v>250B</v>
      </c>
      <c r="I159" s="131">
        <f t="shared" si="129"/>
        <v>9483</v>
      </c>
      <c r="J159" s="132">
        <v>5</v>
      </c>
      <c r="K159" s="164" t="str">
        <f t="shared" si="110"/>
        <v>17</v>
      </c>
      <c r="L159" s="132">
        <f t="shared" si="130"/>
        <v>23</v>
      </c>
      <c r="M159" s="164" t="str">
        <f t="shared" si="111"/>
        <v>95</v>
      </c>
      <c r="N159" s="132">
        <f t="shared" si="112"/>
        <v>149.08984375</v>
      </c>
      <c r="O159" s="182"/>
      <c r="P159" s="166">
        <f>_xlfn.XLOOKUP(C159,全武将名字及头像!$B$3:$B$257,全武将名字及头像!$H$3:$H$257)</f>
        <v>98</v>
      </c>
      <c r="Q159" s="166">
        <f>_xlfn.XLOOKUP(C159,全武将名字及头像!$B$3:$B$257,全武将名字及头像!$I$3:$I$257)</f>
        <v>74</v>
      </c>
      <c r="R159" s="166">
        <f>_xlfn.XLOOKUP(C159,全武将名字及头像!$B$3:$B$257,全武将名字及头像!$J$3:$J$257)</f>
        <v>76</v>
      </c>
      <c r="S159" s="166" t="str">
        <f>_xlfn.XLOOKUP(C159,全武将名字及头像!$B$3:$B$257,全武将名字及头像!$K$3:$K$257)</f>
        <v>FF</v>
      </c>
      <c r="T159" s="132" t="s">
        <v>93</v>
      </c>
      <c r="U159" s="167" t="str">
        <f>_xlfn.XLOOKUP(C159,武将属性排列!$C$1:$C$255,武将属性排列!$D$1:$D$255)</f>
        <v>在野</v>
      </c>
      <c r="V159" s="168">
        <f>_xlfn.XLOOKUP(C159,武将属性排列!$C$1:$C$255,武将属性排列!$E$1:$E$255)</f>
        <v>70</v>
      </c>
      <c r="W159" s="168">
        <f>_xlfn.XLOOKUP(C159,武将属性排列!$C$1:$C$255,武将属性排列!$F$1:$F$255)</f>
        <v>42</v>
      </c>
      <c r="X159" s="168">
        <f>_xlfn.XLOOKUP(C159,武将属性排列!$C$1:$C$255,武将属性排列!$G$1:$G$255)</f>
        <v>78</v>
      </c>
      <c r="Y159" s="168">
        <f>_xlfn.XLOOKUP(C159,武将属性排列!$C$1:$C$255,武将属性排列!$I$1:$I$255)</f>
        <v>76</v>
      </c>
      <c r="Z159" s="169">
        <f>_xlfn.XLOOKUP(C159,武将属性排列!$C$1:$C$255,武将属性排列!$K$1:$K$255)</f>
        <v>1</v>
      </c>
      <c r="AA159" s="169">
        <v>500</v>
      </c>
      <c r="AB159" s="168">
        <f>_xlfn.XLOOKUP(C159,武将属性排列!$C$1:$C$255,武将属性排列!$O$1:$O$255)</f>
        <v>64</v>
      </c>
      <c r="AC159" s="170">
        <f t="shared" si="131"/>
        <v>266284</v>
      </c>
      <c r="AD159" s="170" t="str">
        <f t="shared" si="113"/>
        <v>4102C</v>
      </c>
      <c r="AE159" s="182"/>
      <c r="AF159" s="171">
        <f t="shared" si="132"/>
        <v>40</v>
      </c>
      <c r="AG159" s="172" t="str">
        <f t="shared" si="114"/>
        <v>46</v>
      </c>
      <c r="AH159" s="172" t="str">
        <f t="shared" si="115"/>
        <v>2A</v>
      </c>
      <c r="AI159" s="172" t="str">
        <f t="shared" si="116"/>
        <v>4E</v>
      </c>
      <c r="AJ159" s="164">
        <f t="shared" si="117"/>
        <v>20</v>
      </c>
      <c r="AK159" s="172" t="str">
        <f t="shared" si="118"/>
        <v>4C</v>
      </c>
      <c r="AL159" s="183" t="str">
        <f t="shared" si="119"/>
        <v>水军</v>
      </c>
      <c r="AM159" s="184">
        <f t="shared" si="120"/>
        <v>1</v>
      </c>
      <c r="AN159" s="172" t="str">
        <f t="shared" si="121"/>
        <v>5</v>
      </c>
      <c r="AO159" s="174">
        <f t="shared" si="122"/>
        <v>0</v>
      </c>
      <c r="AP159" s="174">
        <f t="shared" si="123"/>
        <v>4</v>
      </c>
      <c r="AQ159" s="175">
        <f t="shared" si="124"/>
        <v>3</v>
      </c>
      <c r="AR159" s="176" t="str">
        <f t="shared" si="125"/>
        <v>40</v>
      </c>
      <c r="AS159" s="182"/>
      <c r="AT159" s="177" t="str">
        <f>_xlfn.XLOOKUP(C159,全武将名字及头像!$B$3:$B$257,全武将名字及头像!$P$3:$P$257)</f>
        <v>A3</v>
      </c>
      <c r="AU159" s="178"/>
      <c r="AV159" s="177">
        <f>_xlfn.XLOOKUP(C159,全武将名字及头像!$B$3:$B$257,全武将名字及头像!$Q$3:$Q$257)</f>
        <v>28</v>
      </c>
      <c r="DD159" s="121" t="str">
        <f>LOOKUP(C159,全武将名字及头像!$B$3:$B$257,全武将名字及头像!$B$3:$B$257)</f>
        <v>宋谦</v>
      </c>
      <c r="DE159" s="121">
        <f t="shared" si="126"/>
        <v>1</v>
      </c>
    </row>
    <row r="160" spans="1:109">
      <c r="A160" s="192" t="str">
        <f t="shared" si="106"/>
        <v>9C</v>
      </c>
      <c r="B160" s="75">
        <v>156</v>
      </c>
      <c r="C160" s="75" t="s">
        <v>299</v>
      </c>
      <c r="D160" s="131" t="str">
        <f t="shared" si="107"/>
        <v>215A</v>
      </c>
      <c r="E160" s="131">
        <f t="shared" si="127"/>
        <v>8538</v>
      </c>
      <c r="F160" s="131" t="str">
        <f t="shared" si="108"/>
        <v>951C</v>
      </c>
      <c r="G160" s="131">
        <f t="shared" si="128"/>
        <v>38172</v>
      </c>
      <c r="H160" s="131" t="str">
        <f t="shared" si="109"/>
        <v>2510</v>
      </c>
      <c r="I160" s="131">
        <f t="shared" si="129"/>
        <v>9488</v>
      </c>
      <c r="J160" s="132">
        <v>5</v>
      </c>
      <c r="K160" s="164" t="str">
        <f t="shared" si="110"/>
        <v>1C</v>
      </c>
      <c r="L160" s="132">
        <f t="shared" si="130"/>
        <v>28</v>
      </c>
      <c r="M160" s="164" t="str">
        <f t="shared" si="111"/>
        <v>95</v>
      </c>
      <c r="N160" s="132">
        <f t="shared" si="112"/>
        <v>149.109375</v>
      </c>
      <c r="O160" s="182"/>
      <c r="P160" s="166">
        <f>_xlfn.XLOOKUP(C160,全武将名字及头像!$B$3:$B$257,全武将名字及头像!$H$3:$H$257)</f>
        <v>98</v>
      </c>
      <c r="Q160" s="166">
        <f>_xlfn.XLOOKUP(C160,全武将名字及头像!$B$3:$B$257,全武将名字及头像!$I$3:$I$257)</f>
        <v>74</v>
      </c>
      <c r="R160" s="166">
        <f>_xlfn.XLOOKUP(C160,全武将名字及头像!$B$3:$B$257,全武将名字及头像!$J$3:$J$257)</f>
        <v>78</v>
      </c>
      <c r="S160" s="166" t="str">
        <f>_xlfn.XLOOKUP(C160,全武将名字及头像!$B$3:$B$257,全武将名字及头像!$K$3:$K$257)</f>
        <v>FF</v>
      </c>
      <c r="T160" s="132" t="s">
        <v>93</v>
      </c>
      <c r="U160" s="167" t="str">
        <f>_xlfn.XLOOKUP(C160,武将属性排列!$C$1:$C$255,武将属性排列!$D$1:$D$255)</f>
        <v>在野</v>
      </c>
      <c r="V160" s="168">
        <f>_xlfn.XLOOKUP(C160,武将属性排列!$C$1:$C$255,武将属性排列!$E$1:$E$255)</f>
        <v>80</v>
      </c>
      <c r="W160" s="168">
        <f>_xlfn.XLOOKUP(C160,武将属性排列!$C$1:$C$255,武将属性排列!$F$1:$F$255)</f>
        <v>48</v>
      </c>
      <c r="X160" s="168">
        <f>_xlfn.XLOOKUP(C160,武将属性排列!$C$1:$C$255,武将属性排列!$G$1:$G$255)</f>
        <v>60</v>
      </c>
      <c r="Y160" s="168">
        <f>_xlfn.XLOOKUP(C160,武将属性排列!$C$1:$C$255,武将属性排列!$I$1:$I$255)</f>
        <v>56</v>
      </c>
      <c r="Z160" s="169">
        <f>_xlfn.XLOOKUP(C160,武将属性排列!$C$1:$C$255,武将属性排列!$K$1:$K$255)</f>
        <v>0</v>
      </c>
      <c r="AA160" s="169">
        <v>500</v>
      </c>
      <c r="AB160" s="168">
        <f>_xlfn.XLOOKUP(C160,武将属性排列!$C$1:$C$255,武将属性排列!$O$1:$O$255)</f>
        <v>52</v>
      </c>
      <c r="AC160" s="170">
        <f t="shared" si="131"/>
        <v>266292</v>
      </c>
      <c r="AD160" s="170" t="str">
        <f t="shared" si="113"/>
        <v>41034</v>
      </c>
      <c r="AE160" s="182"/>
      <c r="AF160" s="171">
        <f t="shared" si="132"/>
        <v>40</v>
      </c>
      <c r="AG160" s="172" t="str">
        <f t="shared" si="114"/>
        <v>50</v>
      </c>
      <c r="AH160" s="172" t="str">
        <f t="shared" si="115"/>
        <v>30</v>
      </c>
      <c r="AI160" s="172" t="str">
        <f t="shared" si="116"/>
        <v>3C</v>
      </c>
      <c r="AJ160" s="164">
        <f t="shared" si="117"/>
        <v>30</v>
      </c>
      <c r="AK160" s="172" t="str">
        <f t="shared" si="118"/>
        <v>38</v>
      </c>
      <c r="AL160" s="183" t="str">
        <f t="shared" si="119"/>
        <v>平军</v>
      </c>
      <c r="AM160" s="184" t="str">
        <f t="shared" si="120"/>
        <v>0</v>
      </c>
      <c r="AN160" s="172" t="str">
        <f t="shared" si="121"/>
        <v>5</v>
      </c>
      <c r="AO160" s="174">
        <f t="shared" si="122"/>
        <v>0</v>
      </c>
      <c r="AP160" s="174">
        <f t="shared" si="123"/>
        <v>3</v>
      </c>
      <c r="AQ160" s="175">
        <f t="shared" si="124"/>
        <v>2</v>
      </c>
      <c r="AR160" s="176" t="str">
        <f t="shared" si="125"/>
        <v>34</v>
      </c>
      <c r="AS160" s="182"/>
      <c r="AT160" s="177" t="str">
        <f>_xlfn.XLOOKUP(C160,全武将名字及头像!$B$3:$B$257,全武将名字及头像!$P$3:$P$257)</f>
        <v>A4</v>
      </c>
      <c r="AU160" s="178"/>
      <c r="AV160" s="177">
        <f>_xlfn.XLOOKUP(C160,全武将名字及头像!$B$3:$B$257,全武将名字及头像!$Q$3:$Q$257)</f>
        <v>0</v>
      </c>
      <c r="DD160" s="121" t="str">
        <f>LOOKUP(C160,全武将名字及头像!$B$3:$B$257,全武将名字及头像!$B$3:$B$257)</f>
        <v>宋宪</v>
      </c>
      <c r="DE160" s="121">
        <f t="shared" si="126"/>
        <v>1</v>
      </c>
    </row>
    <row r="161" spans="1:109">
      <c r="A161" s="192" t="str">
        <f t="shared" si="106"/>
        <v>9D</v>
      </c>
      <c r="B161" s="75">
        <v>157</v>
      </c>
      <c r="C161" s="75" t="s">
        <v>301</v>
      </c>
      <c r="D161" s="131" t="str">
        <f t="shared" si="107"/>
        <v>215C</v>
      </c>
      <c r="E161" s="131">
        <f t="shared" si="127"/>
        <v>8540</v>
      </c>
      <c r="F161" s="131" t="str">
        <f t="shared" si="108"/>
        <v>9521</v>
      </c>
      <c r="G161" s="131">
        <f t="shared" si="128"/>
        <v>38177</v>
      </c>
      <c r="H161" s="131" t="str">
        <f t="shared" si="109"/>
        <v>2515</v>
      </c>
      <c r="I161" s="131">
        <f t="shared" si="129"/>
        <v>9493</v>
      </c>
      <c r="J161" s="132">
        <v>5</v>
      </c>
      <c r="K161" s="164" t="str">
        <f t="shared" si="110"/>
        <v>21</v>
      </c>
      <c r="L161" s="132">
        <f t="shared" si="130"/>
        <v>33</v>
      </c>
      <c r="M161" s="164" t="str">
        <f t="shared" si="111"/>
        <v>95</v>
      </c>
      <c r="N161" s="132">
        <f t="shared" si="112"/>
        <v>149.12890625</v>
      </c>
      <c r="O161" s="182"/>
      <c r="P161" s="166">
        <f>_xlfn.XLOOKUP(C161,全武将名字及头像!$B$3:$B$257,全武将名字及头像!$H$3:$H$257)</f>
        <v>97</v>
      </c>
      <c r="Q161" s="166" t="str">
        <f>_xlfn.XLOOKUP(C161,全武将名字及头像!$B$3:$B$257,全武将名字及头像!$I$3:$I$257)</f>
        <v>5A</v>
      </c>
      <c r="R161" s="166" t="str">
        <f>_xlfn.XLOOKUP(C161,全武将名字及头像!$B$3:$B$257,全武将名字及头像!$J$3:$J$257)</f>
        <v>5C</v>
      </c>
      <c r="S161" s="166" t="str">
        <f>_xlfn.XLOOKUP(C161,全武将名字及头像!$B$3:$B$257,全武将名字及头像!$K$3:$K$257)</f>
        <v>FF</v>
      </c>
      <c r="T161" s="132" t="s">
        <v>93</v>
      </c>
      <c r="U161" s="167" t="str">
        <f>_xlfn.XLOOKUP(C161,武将属性排列!$C$1:$C$255,武将属性排列!$D$1:$D$255)</f>
        <v>在野</v>
      </c>
      <c r="V161" s="168">
        <f>_xlfn.XLOOKUP(C161,武将属性排列!$C$1:$C$255,武将属性排列!$E$1:$E$255)</f>
        <v>98</v>
      </c>
      <c r="W161" s="168">
        <f>_xlfn.XLOOKUP(C161,武将属性排列!$C$1:$C$255,武将属性排列!$F$1:$F$255)</f>
        <v>65</v>
      </c>
      <c r="X161" s="168">
        <f>_xlfn.XLOOKUP(C161,武将属性排列!$C$1:$C$255,武将属性排列!$G$1:$G$255)</f>
        <v>95</v>
      </c>
      <c r="Y161" s="168">
        <f>_xlfn.XLOOKUP(C161,武将属性排列!$C$1:$C$255,武将属性排列!$I$1:$I$255)</f>
        <v>98</v>
      </c>
      <c r="Z161" s="169">
        <f>_xlfn.XLOOKUP(C161,武将属性排列!$C$1:$C$255,武将属性排列!$K$1:$K$255)</f>
        <v>1</v>
      </c>
      <c r="AA161" s="169">
        <v>500</v>
      </c>
      <c r="AB161" s="168">
        <f>_xlfn.XLOOKUP(C161,武将属性排列!$C$1:$C$255,武将属性排列!$O$1:$O$255)</f>
        <v>82</v>
      </c>
      <c r="AC161" s="170">
        <f t="shared" si="131"/>
        <v>266300</v>
      </c>
      <c r="AD161" s="170" t="str">
        <f t="shared" si="113"/>
        <v>4103C</v>
      </c>
      <c r="AE161" s="182"/>
      <c r="AF161" s="171">
        <f t="shared" si="132"/>
        <v>40</v>
      </c>
      <c r="AG161" s="172" t="str">
        <f t="shared" si="114"/>
        <v>62</v>
      </c>
      <c r="AH161" s="172" t="str">
        <f t="shared" si="115"/>
        <v>41</v>
      </c>
      <c r="AI161" s="172" t="str">
        <f t="shared" si="116"/>
        <v>5F</v>
      </c>
      <c r="AJ161" s="164">
        <f t="shared" si="117"/>
        <v>10</v>
      </c>
      <c r="AK161" s="172" t="str">
        <f t="shared" si="118"/>
        <v>62</v>
      </c>
      <c r="AL161" s="183" t="str">
        <f t="shared" si="119"/>
        <v>水军</v>
      </c>
      <c r="AM161" s="184">
        <f t="shared" si="120"/>
        <v>1</v>
      </c>
      <c r="AN161" s="172" t="str">
        <f t="shared" si="121"/>
        <v>5</v>
      </c>
      <c r="AO161" s="174">
        <f t="shared" si="122"/>
        <v>0</v>
      </c>
      <c r="AP161" s="174">
        <f t="shared" si="123"/>
        <v>4</v>
      </c>
      <c r="AQ161" s="175">
        <f t="shared" si="124"/>
        <v>4</v>
      </c>
      <c r="AR161" s="176" t="str">
        <f t="shared" si="125"/>
        <v>52</v>
      </c>
      <c r="AS161" s="182"/>
      <c r="AT161" s="177" t="str">
        <f>_xlfn.XLOOKUP(C161,全武将名字及头像!$B$3:$B$257,全武将名字及头像!$P$3:$P$257)</f>
        <v>A4</v>
      </c>
      <c r="AU161" s="178"/>
      <c r="AV161" s="177">
        <f>_xlfn.XLOOKUP(C161,全武将名字及头像!$B$3:$B$257,全武将名字及头像!$Q$3:$Q$257)</f>
        <v>14</v>
      </c>
      <c r="DD161" s="121" t="str">
        <f>LOOKUP(C161,全武将名字及头像!$B$3:$B$257,全武将名字及头像!$B$3:$B$257)</f>
        <v>孙策</v>
      </c>
      <c r="DE161" s="121">
        <f t="shared" si="126"/>
        <v>1</v>
      </c>
    </row>
    <row r="162" spans="1:109">
      <c r="A162" s="192" t="str">
        <f t="shared" si="106"/>
        <v>9E</v>
      </c>
      <c r="B162" s="75">
        <v>158</v>
      </c>
      <c r="C162" s="75" t="s">
        <v>303</v>
      </c>
      <c r="D162" s="131" t="str">
        <f t="shared" si="107"/>
        <v>215E</v>
      </c>
      <c r="E162" s="131">
        <f t="shared" si="127"/>
        <v>8542</v>
      </c>
      <c r="F162" s="131" t="str">
        <f t="shared" si="108"/>
        <v>9526</v>
      </c>
      <c r="G162" s="131">
        <f t="shared" si="128"/>
        <v>38182</v>
      </c>
      <c r="H162" s="131" t="str">
        <f t="shared" si="109"/>
        <v>251A</v>
      </c>
      <c r="I162" s="131">
        <f t="shared" si="129"/>
        <v>9498</v>
      </c>
      <c r="J162" s="132">
        <v>5</v>
      </c>
      <c r="K162" s="164" t="str">
        <f t="shared" si="110"/>
        <v>26</v>
      </c>
      <c r="L162" s="132">
        <f t="shared" si="130"/>
        <v>38</v>
      </c>
      <c r="M162" s="164" t="str">
        <f t="shared" si="111"/>
        <v>95</v>
      </c>
      <c r="N162" s="132">
        <f t="shared" si="112"/>
        <v>149.1484375</v>
      </c>
      <c r="O162" s="182"/>
      <c r="P162" s="166">
        <f>_xlfn.XLOOKUP(C162,全武将名字及头像!$B$3:$B$257,全武将名字及头像!$H$3:$H$257)</f>
        <v>97</v>
      </c>
      <c r="Q162" s="166" t="str">
        <f>_xlfn.XLOOKUP(C162,全武将名字及头像!$B$3:$B$257,全武将名字及头像!$I$3:$I$257)</f>
        <v>5A</v>
      </c>
      <c r="R162" s="166">
        <f>_xlfn.XLOOKUP(C162,全武将名字及头像!$B$3:$B$257,全武将名字及头像!$J$3:$J$257)</f>
        <v>70</v>
      </c>
      <c r="S162" s="166" t="str">
        <f>_xlfn.XLOOKUP(C162,全武将名字及头像!$B$3:$B$257,全武将名字及头像!$K$3:$K$257)</f>
        <v>FF</v>
      </c>
      <c r="T162" s="132" t="s">
        <v>93</v>
      </c>
      <c r="U162" s="167" t="str">
        <f>_xlfn.XLOOKUP(C162,武将属性排列!$C$1:$C$255,武将属性排列!$D$1:$D$255)</f>
        <v>在野</v>
      </c>
      <c r="V162" s="168">
        <f>_xlfn.XLOOKUP(C162,武将属性排列!$C$1:$C$255,武将属性排列!$E$1:$E$255)</f>
        <v>88</v>
      </c>
      <c r="W162" s="168">
        <f>_xlfn.XLOOKUP(C162,武将属性排列!$C$1:$C$255,武将属性排列!$F$1:$F$255)</f>
        <v>78</v>
      </c>
      <c r="X162" s="168">
        <f>_xlfn.XLOOKUP(C162,武将属性排列!$C$1:$C$255,武将属性排列!$G$1:$G$255)</f>
        <v>83</v>
      </c>
      <c r="Y162" s="168">
        <f>_xlfn.XLOOKUP(C162,武将属性排列!$C$1:$C$255,武将属性排列!$I$1:$I$255)</f>
        <v>76</v>
      </c>
      <c r="Z162" s="169">
        <f>_xlfn.XLOOKUP(C162,武将属性排列!$C$1:$C$255,武将属性排列!$K$1:$K$255)</f>
        <v>2</v>
      </c>
      <c r="AA162" s="169">
        <v>500</v>
      </c>
      <c r="AB162" s="168">
        <f>_xlfn.XLOOKUP(C162,武将属性排列!$C$1:$C$255,武将属性排列!$O$1:$O$255)</f>
        <v>81</v>
      </c>
      <c r="AC162" s="170">
        <f t="shared" si="131"/>
        <v>266308</v>
      </c>
      <c r="AD162" s="170" t="str">
        <f t="shared" si="113"/>
        <v>41044</v>
      </c>
      <c r="AE162" s="182"/>
      <c r="AF162" s="171">
        <f t="shared" si="132"/>
        <v>40</v>
      </c>
      <c r="AG162" s="172" t="str">
        <f t="shared" si="114"/>
        <v>58</v>
      </c>
      <c r="AH162" s="172" t="str">
        <f t="shared" si="115"/>
        <v>4E</v>
      </c>
      <c r="AI162" s="172" t="str">
        <f t="shared" si="116"/>
        <v>53</v>
      </c>
      <c r="AJ162" s="164">
        <f t="shared" si="117"/>
        <v>20</v>
      </c>
      <c r="AK162" s="172" t="str">
        <f t="shared" si="118"/>
        <v>4C</v>
      </c>
      <c r="AL162" s="183" t="str">
        <f t="shared" si="119"/>
        <v>山军</v>
      </c>
      <c r="AM162" s="184">
        <f t="shared" si="120"/>
        <v>2</v>
      </c>
      <c r="AN162" s="172" t="str">
        <f t="shared" si="121"/>
        <v>5</v>
      </c>
      <c r="AO162" s="174">
        <f t="shared" si="122"/>
        <v>0</v>
      </c>
      <c r="AP162" s="174">
        <f t="shared" si="123"/>
        <v>3</v>
      </c>
      <c r="AQ162" s="175">
        <f t="shared" si="124"/>
        <v>3</v>
      </c>
      <c r="AR162" s="176" t="str">
        <f t="shared" si="125"/>
        <v>51</v>
      </c>
      <c r="AS162" s="182"/>
      <c r="AT162" s="177" t="str">
        <f>_xlfn.XLOOKUP(C162,全武将名字及头像!$B$3:$B$257,全武将名字及头像!$P$3:$P$257)</f>
        <v>A4</v>
      </c>
      <c r="AU162" s="178"/>
      <c r="AV162" s="177">
        <f>_xlfn.XLOOKUP(C162,全武将名字及头像!$B$3:$B$257,全武将名字及头像!$Q$3:$Q$257)</f>
        <v>28</v>
      </c>
      <c r="DD162" s="121" t="str">
        <f>LOOKUP(C162,全武将名字及头像!$B$3:$B$257,全武将名字及头像!$B$3:$B$257)</f>
        <v>孙礼</v>
      </c>
      <c r="DE162" s="121">
        <f t="shared" si="126"/>
        <v>1</v>
      </c>
    </row>
    <row r="163" spans="1:109">
      <c r="A163" s="192" t="str">
        <f t="shared" si="106"/>
        <v>9F</v>
      </c>
      <c r="B163" s="75">
        <v>159</v>
      </c>
      <c r="C163" s="75" t="s">
        <v>304</v>
      </c>
      <c r="D163" s="131" t="str">
        <f t="shared" si="107"/>
        <v>2160</v>
      </c>
      <c r="E163" s="131">
        <f t="shared" si="127"/>
        <v>8544</v>
      </c>
      <c r="F163" s="131" t="str">
        <f t="shared" si="108"/>
        <v>952B</v>
      </c>
      <c r="G163" s="131">
        <f t="shared" si="128"/>
        <v>38187</v>
      </c>
      <c r="H163" s="131" t="str">
        <f t="shared" si="109"/>
        <v>251F</v>
      </c>
      <c r="I163" s="131">
        <f t="shared" si="129"/>
        <v>9503</v>
      </c>
      <c r="J163" s="132">
        <v>5</v>
      </c>
      <c r="K163" s="164" t="str">
        <f t="shared" si="110"/>
        <v>2B</v>
      </c>
      <c r="L163" s="132">
        <f t="shared" si="130"/>
        <v>43</v>
      </c>
      <c r="M163" s="164" t="str">
        <f t="shared" si="111"/>
        <v>95</v>
      </c>
      <c r="N163" s="132">
        <f t="shared" si="112"/>
        <v>149.16796875</v>
      </c>
      <c r="O163" s="182"/>
      <c r="P163" s="166">
        <f>_xlfn.XLOOKUP(C163,全武将名字及头像!$B$3:$B$257,全武将名字及头像!$H$3:$H$257)</f>
        <v>97</v>
      </c>
      <c r="Q163" s="166" t="str">
        <f>_xlfn.XLOOKUP(C163,全武将名字及头像!$B$3:$B$257,全武将名字及头像!$I$3:$I$257)</f>
        <v>5A</v>
      </c>
      <c r="R163" s="166">
        <f>_xlfn.XLOOKUP(C163,全武将名字及头像!$B$3:$B$257,全武将名字及头像!$J$3:$J$257)</f>
        <v>72</v>
      </c>
      <c r="S163" s="166" t="str">
        <f>_xlfn.XLOOKUP(C163,全武将名字及头像!$B$3:$B$257,全武将名字及头像!$K$3:$K$257)</f>
        <v>FF</v>
      </c>
      <c r="T163" s="132" t="s">
        <v>93</v>
      </c>
      <c r="U163" s="167" t="str">
        <f>_xlfn.XLOOKUP(C163,武将属性排列!$C$1:$C$255,武将属性排列!$D$1:$D$255)</f>
        <v>在野</v>
      </c>
      <c r="V163" s="168">
        <f>_xlfn.XLOOKUP(C163,武将属性排列!$C$1:$C$255,武将属性排列!$E$1:$E$255)</f>
        <v>51</v>
      </c>
      <c r="W163" s="168">
        <f>_xlfn.XLOOKUP(C163,武将属性排列!$C$1:$C$255,武将属性排列!$F$1:$F$255)</f>
        <v>80</v>
      </c>
      <c r="X163" s="168">
        <f>_xlfn.XLOOKUP(C163,武将属性排列!$C$1:$C$255,武将属性排列!$G$1:$G$255)</f>
        <v>45</v>
      </c>
      <c r="Y163" s="168">
        <f>_xlfn.XLOOKUP(C163,武将属性排列!$C$1:$C$255,武将属性排列!$I$1:$I$255)</f>
        <v>71</v>
      </c>
      <c r="Z163" s="169">
        <f>_xlfn.XLOOKUP(C163,武将属性排列!$C$1:$C$255,武将属性排列!$K$1:$K$255)</f>
        <v>0</v>
      </c>
      <c r="AA163" s="169">
        <v>500</v>
      </c>
      <c r="AB163" s="168">
        <f>_xlfn.XLOOKUP(C163,武将属性排列!$C$1:$C$255,武将属性排列!$O$1:$O$255)</f>
        <v>93</v>
      </c>
      <c r="AC163" s="170">
        <f t="shared" si="131"/>
        <v>266316</v>
      </c>
      <c r="AD163" s="170" t="str">
        <f t="shared" si="113"/>
        <v>4104C</v>
      </c>
      <c r="AE163" s="182"/>
      <c r="AF163" s="171">
        <f t="shared" si="132"/>
        <v>40</v>
      </c>
      <c r="AG163" s="172" t="str">
        <f t="shared" si="114"/>
        <v>33</v>
      </c>
      <c r="AH163" s="172" t="str">
        <f t="shared" si="115"/>
        <v>50</v>
      </c>
      <c r="AI163" s="172" t="str">
        <f t="shared" si="116"/>
        <v>2D</v>
      </c>
      <c r="AJ163" s="164">
        <f t="shared" si="117"/>
        <v>40</v>
      </c>
      <c r="AK163" s="172" t="str">
        <f t="shared" si="118"/>
        <v>47</v>
      </c>
      <c r="AL163" s="183" t="str">
        <f t="shared" si="119"/>
        <v>平军</v>
      </c>
      <c r="AM163" s="184" t="str">
        <f t="shared" si="120"/>
        <v>0</v>
      </c>
      <c r="AN163" s="172" t="str">
        <f t="shared" si="121"/>
        <v>5</v>
      </c>
      <c r="AO163" s="174">
        <f t="shared" si="122"/>
        <v>0</v>
      </c>
      <c r="AP163" s="174">
        <f t="shared" si="123"/>
        <v>3</v>
      </c>
      <c r="AQ163" s="175">
        <f t="shared" si="124"/>
        <v>1</v>
      </c>
      <c r="AR163" s="176" t="str">
        <f t="shared" si="125"/>
        <v>5D</v>
      </c>
      <c r="AS163" s="182"/>
      <c r="AT163" s="177" t="str">
        <f>_xlfn.XLOOKUP(C163,全武将名字及头像!$B$3:$B$257,全武将名字及头像!$P$3:$P$257)</f>
        <v>A5</v>
      </c>
      <c r="AU163" s="178"/>
      <c r="AV163" s="177">
        <f>_xlfn.XLOOKUP(C163,全武将名字及头像!$B$3:$B$257,全武将名字及头像!$Q$3:$Q$257)</f>
        <v>0</v>
      </c>
      <c r="DD163" s="121" t="str">
        <f>LOOKUP(C163,全武将名字及头像!$B$3:$B$257,全武将名字及头像!$B$3:$B$257)</f>
        <v>孙乾</v>
      </c>
      <c r="DE163" s="121">
        <f t="shared" si="126"/>
        <v>1</v>
      </c>
    </row>
    <row r="164" spans="1:109">
      <c r="A164" s="192" t="str">
        <f t="shared" si="106"/>
        <v>A0</v>
      </c>
      <c r="B164" s="75">
        <v>160</v>
      </c>
      <c r="C164" s="3" t="s">
        <v>306</v>
      </c>
      <c r="D164" s="131" t="str">
        <f t="shared" si="107"/>
        <v>2162</v>
      </c>
      <c r="E164" s="131">
        <f t="shared" si="127"/>
        <v>8546</v>
      </c>
      <c r="F164" s="131" t="str">
        <f t="shared" si="108"/>
        <v>9530</v>
      </c>
      <c r="G164" s="131">
        <f t="shared" si="128"/>
        <v>38192</v>
      </c>
      <c r="H164" s="131" t="str">
        <f t="shared" si="109"/>
        <v>2524</v>
      </c>
      <c r="I164" s="131">
        <f t="shared" si="129"/>
        <v>9508</v>
      </c>
      <c r="J164" s="132">
        <v>5</v>
      </c>
      <c r="K164" s="164" t="str">
        <f t="shared" si="110"/>
        <v>30</v>
      </c>
      <c r="L164" s="132">
        <f t="shared" si="130"/>
        <v>48</v>
      </c>
      <c r="M164" s="164" t="str">
        <f t="shared" si="111"/>
        <v>95</v>
      </c>
      <c r="N164" s="132">
        <f t="shared" si="112"/>
        <v>149.1875</v>
      </c>
      <c r="O164" s="182"/>
      <c r="P164" s="166">
        <f>_xlfn.XLOOKUP(C164,全武将名字及头像!$B$3:$B$257,全武将名字及头像!$H$3:$H$257)</f>
        <v>97</v>
      </c>
      <c r="Q164" s="166" t="str">
        <f>_xlfn.XLOOKUP(C164,全武将名字及头像!$B$3:$B$257,全武将名字及头像!$I$3:$I$257)</f>
        <v>5A</v>
      </c>
      <c r="R164" s="166">
        <f>_xlfn.XLOOKUP(C164,全武将名字及头像!$B$3:$B$257,全武将名字及头像!$J$3:$J$257)</f>
        <v>74</v>
      </c>
      <c r="S164" s="166" t="str">
        <f>_xlfn.XLOOKUP(C164,全武将名字及头像!$B$3:$B$257,全武将名字及头像!$K$3:$K$257)</f>
        <v>FF</v>
      </c>
      <c r="T164" s="132" t="s">
        <v>93</v>
      </c>
      <c r="U164" s="167" t="str">
        <f>_xlfn.XLOOKUP(C164,武将属性排列!$C$1:$C$255,武将属性排列!$D$1:$D$255)</f>
        <v>在野</v>
      </c>
      <c r="V164" s="168">
        <f>_xlfn.XLOOKUP(C164,武将属性排列!$C$1:$C$255,武将属性排列!$E$1:$E$255)</f>
        <v>90</v>
      </c>
      <c r="W164" s="168">
        <f>_xlfn.XLOOKUP(C164,武将属性排列!$C$1:$C$255,武将属性排列!$F$1:$F$255)</f>
        <v>88</v>
      </c>
      <c r="X164" s="168">
        <f>_xlfn.XLOOKUP(C164,武将属性排列!$C$1:$C$255,武将属性排列!$G$1:$G$255)</f>
        <v>63</v>
      </c>
      <c r="Y164" s="168">
        <f>_xlfn.XLOOKUP(C164,武将属性排列!$C$1:$C$255,武将属性排列!$I$1:$I$255)</f>
        <v>99</v>
      </c>
      <c r="Z164" s="169">
        <f>_xlfn.XLOOKUP(C164,武将属性排列!$C$1:$C$255,武将属性排列!$K$1:$K$255)</f>
        <v>1</v>
      </c>
      <c r="AA164" s="169">
        <v>500</v>
      </c>
      <c r="AB164" s="168">
        <f>_xlfn.XLOOKUP(C164,武将属性排列!$C$1:$C$255,武将属性排列!$O$1:$O$255)</f>
        <v>95</v>
      </c>
      <c r="AC164" s="170">
        <f t="shared" si="131"/>
        <v>266324</v>
      </c>
      <c r="AD164" s="170" t="str">
        <f t="shared" si="113"/>
        <v>41054</v>
      </c>
      <c r="AE164" s="182"/>
      <c r="AF164" s="171">
        <f t="shared" si="132"/>
        <v>40</v>
      </c>
      <c r="AG164" s="172" t="str">
        <f t="shared" si="114"/>
        <v>5A</v>
      </c>
      <c r="AH164" s="172" t="str">
        <f t="shared" si="115"/>
        <v>58</v>
      </c>
      <c r="AI164" s="172" t="str">
        <f t="shared" si="116"/>
        <v>3F</v>
      </c>
      <c r="AJ164" s="164">
        <f t="shared" si="117"/>
        <v>30</v>
      </c>
      <c r="AK164" s="172" t="str">
        <f t="shared" si="118"/>
        <v>63</v>
      </c>
      <c r="AL164" s="183" t="str">
        <f t="shared" si="119"/>
        <v>水军</v>
      </c>
      <c r="AM164" s="184">
        <f t="shared" si="120"/>
        <v>1</v>
      </c>
      <c r="AN164" s="172" t="str">
        <f t="shared" si="121"/>
        <v>5</v>
      </c>
      <c r="AO164" s="174">
        <f t="shared" si="122"/>
        <v>0</v>
      </c>
      <c r="AP164" s="174">
        <f t="shared" si="123"/>
        <v>3</v>
      </c>
      <c r="AQ164" s="175">
        <f t="shared" si="124"/>
        <v>2</v>
      </c>
      <c r="AR164" s="176" t="str">
        <f t="shared" si="125"/>
        <v>5F</v>
      </c>
      <c r="AS164" s="182"/>
      <c r="AT164" s="177" t="str">
        <f>_xlfn.XLOOKUP(C164,全武将名字及头像!$B$3:$B$257,全武将名字及头像!$P$3:$P$257)</f>
        <v>A5</v>
      </c>
      <c r="AU164" s="178"/>
      <c r="AV164" s="177">
        <f>_xlfn.XLOOKUP(C164,全武将名字及头像!$B$3:$B$257,全武将名字及头像!$Q$3:$Q$257)</f>
        <v>14</v>
      </c>
      <c r="DD164" s="121" t="str">
        <f>LOOKUP(C164,全武将名字及头像!$B$3:$B$257,全武将名字及头像!$B$3:$B$257)</f>
        <v>孙权</v>
      </c>
      <c r="DE164" s="121">
        <f t="shared" si="126"/>
        <v>1</v>
      </c>
    </row>
    <row r="165" spans="1:109">
      <c r="A165" s="192" t="str">
        <f t="shared" si="106"/>
        <v>A1</v>
      </c>
      <c r="B165" s="75">
        <v>161</v>
      </c>
      <c r="C165" s="75" t="s">
        <v>307</v>
      </c>
      <c r="D165" s="131" t="str">
        <f t="shared" si="107"/>
        <v>2164</v>
      </c>
      <c r="E165" s="131">
        <f t="shared" si="127"/>
        <v>8548</v>
      </c>
      <c r="F165" s="131" t="str">
        <f t="shared" si="108"/>
        <v>9535</v>
      </c>
      <c r="G165" s="131">
        <f t="shared" si="128"/>
        <v>38197</v>
      </c>
      <c r="H165" s="131" t="str">
        <f t="shared" si="109"/>
        <v>2529</v>
      </c>
      <c r="I165" s="131">
        <f t="shared" si="129"/>
        <v>9513</v>
      </c>
      <c r="J165" s="132">
        <v>5</v>
      </c>
      <c r="K165" s="164" t="str">
        <f t="shared" si="110"/>
        <v>35</v>
      </c>
      <c r="L165" s="132">
        <f t="shared" si="130"/>
        <v>53</v>
      </c>
      <c r="M165" s="164" t="str">
        <f t="shared" si="111"/>
        <v>95</v>
      </c>
      <c r="N165" s="132">
        <f t="shared" si="112"/>
        <v>149.20703125</v>
      </c>
      <c r="O165" s="182"/>
      <c r="P165" s="166">
        <f>_xlfn.XLOOKUP(C165,全武将名字及头像!$B$3:$B$257,全武将名字及头像!$H$3:$H$257)</f>
        <v>97</v>
      </c>
      <c r="Q165" s="166" t="str">
        <f>_xlfn.XLOOKUP(C165,全武将名字及头像!$B$3:$B$257,全武将名字及头像!$I$3:$I$257)</f>
        <v>5A</v>
      </c>
      <c r="R165" s="166">
        <f>_xlfn.XLOOKUP(C165,全武将名字及头像!$B$3:$B$257,全武将名字及头像!$J$3:$J$257)</f>
        <v>76</v>
      </c>
      <c r="S165" s="166">
        <f>_xlfn.XLOOKUP(C165,全武将名字及头像!$B$3:$B$257,全武将名字及头像!$K$3:$K$257)</f>
        <v>78</v>
      </c>
      <c r="T165" s="132" t="s">
        <v>93</v>
      </c>
      <c r="U165" s="167" t="str">
        <f>_xlfn.XLOOKUP(C165,武将属性排列!$C$1:$C$255,武将属性排列!$D$1:$D$255)</f>
        <v>在野</v>
      </c>
      <c r="V165" s="168">
        <f>_xlfn.XLOOKUP(C165,武将属性排列!$C$1:$C$255,武将属性排列!$E$1:$E$255)</f>
        <v>81</v>
      </c>
      <c r="W165" s="168">
        <f>_xlfn.XLOOKUP(C165,武将属性排列!$C$1:$C$255,武将属性排列!$F$1:$F$255)</f>
        <v>55</v>
      </c>
      <c r="X165" s="168">
        <f>_xlfn.XLOOKUP(C165,武将属性排列!$C$1:$C$255,武将属性排列!$G$1:$G$255)</f>
        <v>77</v>
      </c>
      <c r="Y165" s="168">
        <f>_xlfn.XLOOKUP(C165,武将属性排列!$C$1:$C$255,武将属性排列!$I$1:$I$255)</f>
        <v>90</v>
      </c>
      <c r="Z165" s="169">
        <f>_xlfn.XLOOKUP(C165,武将属性排列!$C$1:$C$255,武将属性排列!$K$1:$K$255)</f>
        <v>1</v>
      </c>
      <c r="AA165" s="169">
        <v>500</v>
      </c>
      <c r="AB165" s="168">
        <f>_xlfn.XLOOKUP(C165,武将属性排列!$C$1:$C$255,武将属性排列!$O$1:$O$255)</f>
        <v>86</v>
      </c>
      <c r="AC165" s="170">
        <f t="shared" si="131"/>
        <v>266332</v>
      </c>
      <c r="AD165" s="170" t="str">
        <f t="shared" si="113"/>
        <v>4105C</v>
      </c>
      <c r="AE165" s="182"/>
      <c r="AF165" s="171">
        <f t="shared" si="132"/>
        <v>40</v>
      </c>
      <c r="AG165" s="172" t="str">
        <f t="shared" si="114"/>
        <v>51</v>
      </c>
      <c r="AH165" s="172" t="str">
        <f t="shared" si="115"/>
        <v>37</v>
      </c>
      <c r="AI165" s="172" t="str">
        <f t="shared" si="116"/>
        <v>4D</v>
      </c>
      <c r="AJ165" s="164">
        <f t="shared" si="117"/>
        <v>20</v>
      </c>
      <c r="AK165" s="172" t="str">
        <f t="shared" si="118"/>
        <v>5A</v>
      </c>
      <c r="AL165" s="183" t="str">
        <f t="shared" si="119"/>
        <v>水军</v>
      </c>
      <c r="AM165" s="184">
        <f t="shared" si="120"/>
        <v>1</v>
      </c>
      <c r="AN165" s="172" t="str">
        <f t="shared" si="121"/>
        <v>5</v>
      </c>
      <c r="AO165" s="174">
        <f t="shared" si="122"/>
        <v>0</v>
      </c>
      <c r="AP165" s="174">
        <f t="shared" si="123"/>
        <v>4</v>
      </c>
      <c r="AQ165" s="175">
        <f t="shared" si="124"/>
        <v>3</v>
      </c>
      <c r="AR165" s="176" t="str">
        <f t="shared" si="125"/>
        <v>56</v>
      </c>
      <c r="AS165" s="182"/>
      <c r="AT165" s="177" t="str">
        <f>_xlfn.XLOOKUP(C165,全武将名字及头像!$B$3:$B$257,全武将名字及头像!$P$3:$P$257)</f>
        <v>A5</v>
      </c>
      <c r="AU165" s="178"/>
      <c r="AV165" s="177">
        <f>_xlfn.XLOOKUP(C165,全武将名字及头像!$B$3:$B$257,全武将名字及头像!$Q$3:$Q$257)</f>
        <v>28</v>
      </c>
      <c r="DD165" s="121" t="str">
        <f>LOOKUP(C165,全武将名字及头像!$B$3:$B$257,全武将名字及头像!$B$3:$B$257)</f>
        <v>孙尚香</v>
      </c>
      <c r="DE165" s="121">
        <f t="shared" si="126"/>
        <v>1</v>
      </c>
    </row>
    <row r="166" spans="1:109">
      <c r="A166" s="192" t="str">
        <f t="shared" si="106"/>
        <v>A2</v>
      </c>
      <c r="B166" s="75">
        <v>162</v>
      </c>
      <c r="C166" s="75" t="s">
        <v>308</v>
      </c>
      <c r="D166" s="131" t="str">
        <f t="shared" si="107"/>
        <v>2166</v>
      </c>
      <c r="E166" s="131">
        <f t="shared" si="127"/>
        <v>8550</v>
      </c>
      <c r="F166" s="131" t="str">
        <f t="shared" si="108"/>
        <v>953A</v>
      </c>
      <c r="G166" s="131">
        <f t="shared" si="128"/>
        <v>38202</v>
      </c>
      <c r="H166" s="131" t="str">
        <f t="shared" si="109"/>
        <v>252E</v>
      </c>
      <c r="I166" s="131">
        <f t="shared" si="129"/>
        <v>9518</v>
      </c>
      <c r="J166" s="132">
        <v>5</v>
      </c>
      <c r="K166" s="164" t="str">
        <f t="shared" si="110"/>
        <v>3A</v>
      </c>
      <c r="L166" s="132">
        <f t="shared" si="130"/>
        <v>58</v>
      </c>
      <c r="M166" s="164" t="str">
        <f t="shared" si="111"/>
        <v>95</v>
      </c>
      <c r="N166" s="132">
        <f t="shared" si="112"/>
        <v>149.2265625</v>
      </c>
      <c r="O166" s="182"/>
      <c r="P166" s="166">
        <f>_xlfn.XLOOKUP(C166,全武将名字及头像!$B$3:$B$257,全武将名字及头像!$H$3:$H$257)</f>
        <v>98</v>
      </c>
      <c r="Q166" s="166">
        <f>_xlfn.XLOOKUP(C166,全武将名字及头像!$B$3:$B$257,全武将名字及头像!$I$3:$I$257)</f>
        <v>50</v>
      </c>
      <c r="R166" s="166">
        <f>_xlfn.XLOOKUP(C166,全武将名字及头像!$B$3:$B$257,全武将名字及头像!$J$3:$J$257)</f>
        <v>52</v>
      </c>
      <c r="S166" s="166">
        <f>_xlfn.XLOOKUP(C166,全武将名字及头像!$B$3:$B$257,全武将名字及头像!$K$3:$K$257)</f>
        <v>54</v>
      </c>
      <c r="T166" s="132" t="s">
        <v>93</v>
      </c>
      <c r="U166" s="167" t="str">
        <f>_xlfn.XLOOKUP(C166,武将属性排列!$C$1:$C$255,武将属性排列!$D$1:$D$255)</f>
        <v>在野</v>
      </c>
      <c r="V166" s="168">
        <f>_xlfn.XLOOKUP(C166,武将属性排列!$C$1:$C$255,武将属性排列!$E$1:$E$255)</f>
        <v>97</v>
      </c>
      <c r="W166" s="168">
        <f>_xlfn.XLOOKUP(C166,武将属性排列!$C$1:$C$255,武将属性排列!$F$1:$F$255)</f>
        <v>56</v>
      </c>
      <c r="X166" s="168">
        <f>_xlfn.XLOOKUP(C166,武将属性排列!$C$1:$C$255,武将属性排列!$G$1:$G$255)</f>
        <v>95</v>
      </c>
      <c r="Y166" s="168">
        <f>_xlfn.XLOOKUP(C166,武将属性排列!$C$1:$C$255,武将属性排列!$I$1:$I$255)</f>
        <v>40</v>
      </c>
      <c r="Z166" s="169">
        <f>_xlfn.XLOOKUP(C166,武将属性排列!$C$1:$C$255,武将属性排列!$K$1:$K$255)</f>
        <v>1</v>
      </c>
      <c r="AA166" s="169">
        <v>500</v>
      </c>
      <c r="AB166" s="168">
        <f>_xlfn.XLOOKUP(C166,武将属性排列!$C$1:$C$255,武将属性排列!$O$1:$O$255)</f>
        <v>86</v>
      </c>
      <c r="AC166" s="170">
        <f t="shared" si="131"/>
        <v>266340</v>
      </c>
      <c r="AD166" s="170" t="str">
        <f t="shared" si="113"/>
        <v>41064</v>
      </c>
      <c r="AE166" s="182"/>
      <c r="AF166" s="171">
        <f t="shared" si="132"/>
        <v>40</v>
      </c>
      <c r="AG166" s="172" t="str">
        <f t="shared" si="114"/>
        <v>61</v>
      </c>
      <c r="AH166" s="172" t="str">
        <f t="shared" si="115"/>
        <v>38</v>
      </c>
      <c r="AI166" s="172" t="str">
        <f t="shared" si="116"/>
        <v>5F</v>
      </c>
      <c r="AJ166" s="164">
        <f t="shared" si="117"/>
        <v>10</v>
      </c>
      <c r="AK166" s="172" t="str">
        <f t="shared" si="118"/>
        <v>28</v>
      </c>
      <c r="AL166" s="183" t="str">
        <f t="shared" si="119"/>
        <v>水军</v>
      </c>
      <c r="AM166" s="184">
        <f t="shared" si="120"/>
        <v>1</v>
      </c>
      <c r="AN166" s="172" t="str">
        <f t="shared" si="121"/>
        <v>5</v>
      </c>
      <c r="AO166" s="174">
        <f t="shared" si="122"/>
        <v>0</v>
      </c>
      <c r="AP166" s="174">
        <f t="shared" si="123"/>
        <v>4</v>
      </c>
      <c r="AQ166" s="175">
        <f t="shared" si="124"/>
        <v>4</v>
      </c>
      <c r="AR166" s="176" t="str">
        <f t="shared" si="125"/>
        <v>56</v>
      </c>
      <c r="AS166" s="182"/>
      <c r="AT166" s="177" t="str">
        <f>_xlfn.XLOOKUP(C166,全武将名字及头像!$B$3:$B$257,全武将名字及头像!$P$3:$P$257)</f>
        <v>A6</v>
      </c>
      <c r="AU166" s="178"/>
      <c r="AV166" s="177">
        <f>_xlfn.XLOOKUP(C166,全武将名字及头像!$B$3:$B$257,全武将名字及头像!$Q$3:$Q$257)</f>
        <v>0</v>
      </c>
      <c r="DD166" s="121" t="str">
        <f>LOOKUP(C166,全武将名字及头像!$B$3:$B$257,全武将名字及头像!$B$3:$B$257)</f>
        <v>太史慈</v>
      </c>
      <c r="DE166" s="121">
        <f t="shared" si="126"/>
        <v>1</v>
      </c>
    </row>
    <row r="167" spans="1:109">
      <c r="A167" s="192" t="str">
        <f t="shared" si="106"/>
        <v>A3</v>
      </c>
      <c r="B167" s="75">
        <v>163</v>
      </c>
      <c r="C167" s="75" t="s">
        <v>311</v>
      </c>
      <c r="D167" s="131" t="str">
        <f t="shared" si="107"/>
        <v>2168</v>
      </c>
      <c r="E167" s="131">
        <f t="shared" si="127"/>
        <v>8552</v>
      </c>
      <c r="F167" s="131" t="str">
        <f t="shared" si="108"/>
        <v>953F</v>
      </c>
      <c r="G167" s="131">
        <f t="shared" si="128"/>
        <v>38207</v>
      </c>
      <c r="H167" s="131" t="str">
        <f t="shared" si="109"/>
        <v>2533</v>
      </c>
      <c r="I167" s="131">
        <f t="shared" si="129"/>
        <v>9523</v>
      </c>
      <c r="J167" s="132">
        <v>5</v>
      </c>
      <c r="K167" s="164" t="str">
        <f t="shared" si="110"/>
        <v>3F</v>
      </c>
      <c r="L167" s="132">
        <f t="shared" si="130"/>
        <v>63</v>
      </c>
      <c r="M167" s="164" t="str">
        <f t="shared" si="111"/>
        <v>95</v>
      </c>
      <c r="N167" s="132">
        <f t="shared" si="112"/>
        <v>149.24609375</v>
      </c>
      <c r="O167" s="182"/>
      <c r="P167" s="166">
        <f>_xlfn.XLOOKUP(C167,全武将名字及头像!$B$3:$B$257,全武将名字及头像!$H$3:$H$257)</f>
        <v>99</v>
      </c>
      <c r="Q167" s="166">
        <f>_xlfn.XLOOKUP(C167,全武将名字及头像!$B$3:$B$257,全武将名字及头像!$I$3:$I$257)</f>
        <v>50</v>
      </c>
      <c r="R167" s="166">
        <f>_xlfn.XLOOKUP(C167,全武将名字及头像!$B$3:$B$257,全武将名字及头像!$J$3:$J$257)</f>
        <v>52</v>
      </c>
      <c r="S167" s="166" t="str">
        <f>_xlfn.XLOOKUP(C167,全武将名字及头像!$B$3:$B$257,全武将名字及头像!$K$3:$K$257)</f>
        <v>FF</v>
      </c>
      <c r="T167" s="132" t="s">
        <v>93</v>
      </c>
      <c r="U167" s="167" t="str">
        <f>_xlfn.XLOOKUP(C167,武将属性排列!$C$1:$C$255,武将属性排列!$D$1:$D$255)</f>
        <v>在野</v>
      </c>
      <c r="V167" s="168">
        <f>_xlfn.XLOOKUP(C167,武将属性排列!$C$1:$C$255,武将属性排列!$E$1:$E$255)</f>
        <v>58</v>
      </c>
      <c r="W167" s="168">
        <f>_xlfn.XLOOKUP(C167,武将属性排列!$C$1:$C$255,武将属性排列!$F$1:$F$255)</f>
        <v>95</v>
      </c>
      <c r="X167" s="168">
        <f>_xlfn.XLOOKUP(C167,武将属性排列!$C$1:$C$255,武将属性排列!$G$1:$G$255)</f>
        <v>43</v>
      </c>
      <c r="Y167" s="168">
        <f>_xlfn.XLOOKUP(C167,武将属性排列!$C$1:$C$255,武将属性排列!$I$1:$I$255)</f>
        <v>98</v>
      </c>
      <c r="Z167" s="169">
        <f>_xlfn.XLOOKUP(C167,武将属性排列!$C$1:$C$255,武将属性排列!$K$1:$K$255)</f>
        <v>0</v>
      </c>
      <c r="AA167" s="169">
        <v>500</v>
      </c>
      <c r="AB167" s="168">
        <f>_xlfn.XLOOKUP(C167,武将属性排列!$C$1:$C$255,武将属性排列!$O$1:$O$255)</f>
        <v>87</v>
      </c>
      <c r="AC167" s="170">
        <f t="shared" si="131"/>
        <v>266348</v>
      </c>
      <c r="AD167" s="170" t="str">
        <f t="shared" si="113"/>
        <v>4106C</v>
      </c>
      <c r="AE167" s="182"/>
      <c r="AF167" s="171">
        <f t="shared" si="132"/>
        <v>40</v>
      </c>
      <c r="AG167" s="172" t="str">
        <f t="shared" si="114"/>
        <v>3A</v>
      </c>
      <c r="AH167" s="172" t="str">
        <f t="shared" si="115"/>
        <v>5F</v>
      </c>
      <c r="AI167" s="172" t="str">
        <f t="shared" si="116"/>
        <v>2B</v>
      </c>
      <c r="AJ167" s="164">
        <f t="shared" si="117"/>
        <v>40</v>
      </c>
      <c r="AK167" s="172" t="str">
        <f t="shared" si="118"/>
        <v>62</v>
      </c>
      <c r="AL167" s="183" t="str">
        <f t="shared" si="119"/>
        <v>平军</v>
      </c>
      <c r="AM167" s="184" t="str">
        <f t="shared" si="120"/>
        <v>0</v>
      </c>
      <c r="AN167" s="172" t="str">
        <f t="shared" si="121"/>
        <v>5</v>
      </c>
      <c r="AO167" s="174">
        <f t="shared" si="122"/>
        <v>0</v>
      </c>
      <c r="AP167" s="174">
        <f t="shared" si="123"/>
        <v>3</v>
      </c>
      <c r="AQ167" s="175">
        <f t="shared" si="124"/>
        <v>1</v>
      </c>
      <c r="AR167" s="176" t="str">
        <f t="shared" si="125"/>
        <v>57</v>
      </c>
      <c r="AS167" s="182"/>
      <c r="AT167" s="177" t="str">
        <f>_xlfn.XLOOKUP(C167,全武将名字及头像!$B$3:$B$257,全武将名字及头像!$P$3:$P$257)</f>
        <v>A6</v>
      </c>
      <c r="AU167" s="178"/>
      <c r="AV167" s="177">
        <f>_xlfn.XLOOKUP(C167,全武将名字及头像!$B$3:$B$257,全武将名字及头像!$Q$3:$Q$257)</f>
        <v>14</v>
      </c>
      <c r="DD167" s="121" t="str">
        <f>LOOKUP(C167,全武将名字及头像!$B$3:$B$257,全武将名字及头像!$B$3:$B$257)</f>
        <v>田丰</v>
      </c>
      <c r="DE167" s="121">
        <f t="shared" si="126"/>
        <v>1</v>
      </c>
    </row>
    <row r="168" spans="1:109">
      <c r="A168" s="192" t="str">
        <f t="shared" si="106"/>
        <v>A4</v>
      </c>
      <c r="B168" s="75">
        <v>164</v>
      </c>
      <c r="C168" s="75" t="s">
        <v>312</v>
      </c>
      <c r="D168" s="131" t="str">
        <f t="shared" si="107"/>
        <v>216A</v>
      </c>
      <c r="E168" s="131">
        <f t="shared" si="127"/>
        <v>8554</v>
      </c>
      <c r="F168" s="131" t="str">
        <f t="shared" si="108"/>
        <v>9544</v>
      </c>
      <c r="G168" s="131">
        <f t="shared" si="128"/>
        <v>38212</v>
      </c>
      <c r="H168" s="131" t="str">
        <f t="shared" si="109"/>
        <v>2538</v>
      </c>
      <c r="I168" s="131">
        <f t="shared" si="129"/>
        <v>9528</v>
      </c>
      <c r="J168" s="132">
        <v>5</v>
      </c>
      <c r="K168" s="164" t="str">
        <f t="shared" si="110"/>
        <v>44</v>
      </c>
      <c r="L168" s="132">
        <f t="shared" si="130"/>
        <v>68</v>
      </c>
      <c r="M168" s="164" t="str">
        <f t="shared" si="111"/>
        <v>95</v>
      </c>
      <c r="N168" s="132">
        <f t="shared" si="112"/>
        <v>149.265625</v>
      </c>
      <c r="O168" s="182"/>
      <c r="P168" s="166">
        <f>_xlfn.XLOOKUP(C168,全武将名字及头像!$B$3:$B$257,全武将名字及头像!$H$3:$H$257)</f>
        <v>99</v>
      </c>
      <c r="Q168" s="166">
        <f>_xlfn.XLOOKUP(C168,全武将名字及头像!$B$3:$B$257,全武将名字及头像!$I$3:$I$257)</f>
        <v>50</v>
      </c>
      <c r="R168" s="166">
        <f>_xlfn.XLOOKUP(C168,全武将名字及头像!$B$3:$B$257,全武将名字及头像!$J$3:$J$257)</f>
        <v>54</v>
      </c>
      <c r="S168" s="166" t="str">
        <f>_xlfn.XLOOKUP(C168,全武将名字及头像!$B$3:$B$257,全武将名字及头像!$K$3:$K$257)</f>
        <v>FF</v>
      </c>
      <c r="T168" s="132" t="s">
        <v>93</v>
      </c>
      <c r="U168" s="167" t="str">
        <f>_xlfn.XLOOKUP(C168,武将属性排列!$C$1:$C$255,武将属性排列!$D$1:$D$255)</f>
        <v>在野</v>
      </c>
      <c r="V168" s="168">
        <f>_xlfn.XLOOKUP(C168,武将属性排列!$C$1:$C$255,武将属性排列!$E$1:$E$255)</f>
        <v>86</v>
      </c>
      <c r="W168" s="168">
        <f>_xlfn.XLOOKUP(C168,武将属性排列!$C$1:$C$255,武将属性排列!$F$1:$F$255)</f>
        <v>49</v>
      </c>
      <c r="X168" s="168">
        <f>_xlfn.XLOOKUP(C168,武将属性排列!$C$1:$C$255,武将属性排列!$G$1:$G$255)</f>
        <v>82</v>
      </c>
      <c r="Y168" s="168">
        <f>_xlfn.XLOOKUP(C168,武将属性排列!$C$1:$C$255,武将属性排列!$I$1:$I$255)</f>
        <v>80</v>
      </c>
      <c r="Z168" s="169">
        <f>_xlfn.XLOOKUP(C168,武将属性排列!$C$1:$C$255,武将属性排列!$K$1:$K$255)</f>
        <v>2</v>
      </c>
      <c r="AA168" s="169">
        <v>500</v>
      </c>
      <c r="AB168" s="168">
        <f>_xlfn.XLOOKUP(C168,武将属性排列!$C$1:$C$255,武将属性排列!$O$1:$O$255)</f>
        <v>49</v>
      </c>
      <c r="AC168" s="170">
        <f t="shared" si="131"/>
        <v>266356</v>
      </c>
      <c r="AD168" s="170" t="str">
        <f t="shared" si="113"/>
        <v>41074</v>
      </c>
      <c r="AE168" s="182"/>
      <c r="AF168" s="171">
        <f t="shared" si="132"/>
        <v>40</v>
      </c>
      <c r="AG168" s="172" t="str">
        <f t="shared" si="114"/>
        <v>56</v>
      </c>
      <c r="AH168" s="172" t="str">
        <f t="shared" si="115"/>
        <v>31</v>
      </c>
      <c r="AI168" s="172" t="str">
        <f t="shared" si="116"/>
        <v>52</v>
      </c>
      <c r="AJ168" s="164">
        <f t="shared" si="117"/>
        <v>20</v>
      </c>
      <c r="AK168" s="172" t="str">
        <f t="shared" si="118"/>
        <v>50</v>
      </c>
      <c r="AL168" s="183" t="str">
        <f t="shared" si="119"/>
        <v>山军</v>
      </c>
      <c r="AM168" s="184">
        <f t="shared" si="120"/>
        <v>2</v>
      </c>
      <c r="AN168" s="172" t="str">
        <f t="shared" si="121"/>
        <v>5</v>
      </c>
      <c r="AO168" s="174">
        <f t="shared" si="122"/>
        <v>0</v>
      </c>
      <c r="AP168" s="174">
        <f t="shared" si="123"/>
        <v>3</v>
      </c>
      <c r="AQ168" s="175">
        <f t="shared" si="124"/>
        <v>3</v>
      </c>
      <c r="AR168" s="176" t="str">
        <f t="shared" si="125"/>
        <v>31</v>
      </c>
      <c r="AS168" s="182"/>
      <c r="AT168" s="177" t="str">
        <f>_xlfn.XLOOKUP(C168,全武将名字及头像!$B$3:$B$257,全武将名字及头像!$P$3:$P$257)</f>
        <v>A6</v>
      </c>
      <c r="AU168" s="178"/>
      <c r="AV168" s="177">
        <f>_xlfn.XLOOKUP(C168,全武将名字及头像!$B$3:$B$257,全武将名字及头像!$Q$3:$Q$257)</f>
        <v>28</v>
      </c>
      <c r="DD168" s="121" t="str">
        <f>LOOKUP(C168,全武将名字及头像!$B$3:$B$257,全武将名字及头像!$B$3:$B$257)</f>
        <v>田楷</v>
      </c>
      <c r="DE168" s="121">
        <f t="shared" si="126"/>
        <v>1</v>
      </c>
    </row>
    <row r="169" spans="1:109">
      <c r="A169" s="192" t="str">
        <f t="shared" ref="A169:A232" si="133">DEC2HEX(B169)</f>
        <v>A5</v>
      </c>
      <c r="B169" s="75">
        <v>165</v>
      </c>
      <c r="C169" s="75" t="s">
        <v>313</v>
      </c>
      <c r="D169" s="131" t="str">
        <f t="shared" si="107"/>
        <v>216C</v>
      </c>
      <c r="E169" s="131">
        <f t="shared" si="127"/>
        <v>8556</v>
      </c>
      <c r="F169" s="131" t="str">
        <f t="shared" si="108"/>
        <v>9549</v>
      </c>
      <c r="G169" s="131">
        <f t="shared" si="128"/>
        <v>38217</v>
      </c>
      <c r="H169" s="131" t="str">
        <f t="shared" si="109"/>
        <v>253D</v>
      </c>
      <c r="I169" s="131">
        <f t="shared" si="129"/>
        <v>9533</v>
      </c>
      <c r="J169" s="132">
        <v>5</v>
      </c>
      <c r="K169" s="164" t="str">
        <f t="shared" si="110"/>
        <v>49</v>
      </c>
      <c r="L169" s="132">
        <f t="shared" si="130"/>
        <v>73</v>
      </c>
      <c r="M169" s="164" t="str">
        <f t="shared" si="111"/>
        <v>95</v>
      </c>
      <c r="N169" s="132">
        <f t="shared" si="112"/>
        <v>149.28515625</v>
      </c>
      <c r="O169" s="182"/>
      <c r="P169" s="166">
        <f>_xlfn.XLOOKUP(C169,全武将名字及头像!$B$3:$B$257,全武将名字及头像!$H$3:$H$257)</f>
        <v>99</v>
      </c>
      <c r="Q169" s="166">
        <f>_xlfn.XLOOKUP(C169,全武将名字及头像!$B$3:$B$257,全武将名字及头像!$I$3:$I$257)</f>
        <v>50</v>
      </c>
      <c r="R169" s="166">
        <f>_xlfn.XLOOKUP(C169,全武将名字及头像!$B$3:$B$257,全武将名字及头像!$J$3:$J$257)</f>
        <v>56</v>
      </c>
      <c r="S169" s="166" t="str">
        <f>_xlfn.XLOOKUP(C169,全武将名字及头像!$B$3:$B$257,全武将名字及头像!$K$3:$K$257)</f>
        <v>FF</v>
      </c>
      <c r="T169" s="132" t="s">
        <v>93</v>
      </c>
      <c r="U169" s="167" t="str">
        <f>_xlfn.XLOOKUP(C169,武将属性排列!$C$1:$C$255,武将属性排列!$D$1:$D$255)</f>
        <v>在野</v>
      </c>
      <c r="V169" s="168">
        <f>_xlfn.XLOOKUP(C169,武将属性排列!$C$1:$C$255,武将属性排列!$E$1:$E$255)</f>
        <v>86</v>
      </c>
      <c r="W169" s="168">
        <f>_xlfn.XLOOKUP(C169,武将属性排列!$C$1:$C$255,武将属性排列!$F$1:$F$255)</f>
        <v>88</v>
      </c>
      <c r="X169" s="168">
        <f>_xlfn.XLOOKUP(C169,武将属性排列!$C$1:$C$255,武将属性排列!$G$1:$G$255)</f>
        <v>77</v>
      </c>
      <c r="Y169" s="168">
        <f>_xlfn.XLOOKUP(C169,武将属性排列!$C$1:$C$255,武将属性排列!$I$1:$I$255)</f>
        <v>78</v>
      </c>
      <c r="Z169" s="169">
        <f>_xlfn.XLOOKUP(C169,武将属性排列!$C$1:$C$255,武将属性排列!$K$1:$K$255)</f>
        <v>2</v>
      </c>
      <c r="AA169" s="169">
        <v>500</v>
      </c>
      <c r="AB169" s="168">
        <f>_xlfn.XLOOKUP(C169,武将属性排列!$C$1:$C$255,武将属性排列!$O$1:$O$255)</f>
        <v>85</v>
      </c>
      <c r="AC169" s="170">
        <f t="shared" si="131"/>
        <v>266364</v>
      </c>
      <c r="AD169" s="170" t="str">
        <f t="shared" si="113"/>
        <v>4107C</v>
      </c>
      <c r="AE169" s="182"/>
      <c r="AF169" s="171">
        <f t="shared" si="132"/>
        <v>40</v>
      </c>
      <c r="AG169" s="172" t="str">
        <f t="shared" si="114"/>
        <v>56</v>
      </c>
      <c r="AH169" s="172" t="str">
        <f t="shared" si="115"/>
        <v>58</v>
      </c>
      <c r="AI169" s="172" t="str">
        <f t="shared" si="116"/>
        <v>4D</v>
      </c>
      <c r="AJ169" s="164">
        <f t="shared" si="117"/>
        <v>20</v>
      </c>
      <c r="AK169" s="172" t="str">
        <f t="shared" si="118"/>
        <v>4E</v>
      </c>
      <c r="AL169" s="183" t="str">
        <f t="shared" si="119"/>
        <v>山军</v>
      </c>
      <c r="AM169" s="184">
        <f t="shared" si="120"/>
        <v>2</v>
      </c>
      <c r="AN169" s="172" t="str">
        <f t="shared" si="121"/>
        <v>5</v>
      </c>
      <c r="AO169" s="174">
        <f t="shared" si="122"/>
        <v>0</v>
      </c>
      <c r="AP169" s="174">
        <f t="shared" si="123"/>
        <v>4</v>
      </c>
      <c r="AQ169" s="175">
        <f t="shared" si="124"/>
        <v>3</v>
      </c>
      <c r="AR169" s="176" t="str">
        <f t="shared" si="125"/>
        <v>55</v>
      </c>
      <c r="AS169" s="182"/>
      <c r="AT169" s="177" t="str">
        <f>_xlfn.XLOOKUP(C169,全武将名字及头像!$B$3:$B$257,全武将名字及头像!$P$3:$P$257)</f>
        <v>A7</v>
      </c>
      <c r="AU169" s="178"/>
      <c r="AV169" s="177">
        <f>_xlfn.XLOOKUP(C169,全武将名字及头像!$B$3:$B$257,全武将名字及头像!$Q$3:$Q$257)</f>
        <v>0</v>
      </c>
      <c r="DD169" s="121" t="str">
        <f>LOOKUP(C169,全武将名字及头像!$B$3:$B$257,全武将名字及头像!$B$3:$B$257)</f>
        <v>田豫</v>
      </c>
      <c r="DE169" s="121">
        <f t="shared" si="126"/>
        <v>1</v>
      </c>
    </row>
    <row r="170" spans="1:109">
      <c r="A170" s="192" t="str">
        <f t="shared" si="133"/>
        <v>A6</v>
      </c>
      <c r="B170" s="75">
        <v>166</v>
      </c>
      <c r="C170" s="75" t="s">
        <v>315</v>
      </c>
      <c r="D170" s="131" t="str">
        <f t="shared" si="107"/>
        <v>216E</v>
      </c>
      <c r="E170" s="131">
        <f t="shared" si="127"/>
        <v>8558</v>
      </c>
      <c r="F170" s="131" t="str">
        <f t="shared" si="108"/>
        <v>954E</v>
      </c>
      <c r="G170" s="131">
        <f t="shared" si="128"/>
        <v>38222</v>
      </c>
      <c r="H170" s="131" t="str">
        <f t="shared" si="109"/>
        <v>2542</v>
      </c>
      <c r="I170" s="131">
        <f t="shared" si="129"/>
        <v>9538</v>
      </c>
      <c r="J170" s="132">
        <v>5</v>
      </c>
      <c r="K170" s="164" t="str">
        <f t="shared" si="110"/>
        <v>4E</v>
      </c>
      <c r="L170" s="132">
        <f t="shared" si="130"/>
        <v>78</v>
      </c>
      <c r="M170" s="164" t="str">
        <f t="shared" si="111"/>
        <v>95</v>
      </c>
      <c r="N170" s="132">
        <f t="shared" si="112"/>
        <v>149.3046875</v>
      </c>
      <c r="O170" s="182"/>
      <c r="P170" s="166">
        <f>_xlfn.XLOOKUP(C170,全武将名字及头像!$B$3:$B$257,全武将名字及头像!$H$3:$H$257)</f>
        <v>98</v>
      </c>
      <c r="Q170" s="166">
        <f>_xlfn.XLOOKUP(C170,全武将名字及头像!$B$3:$B$257,全武将名字及头像!$I$3:$I$257)</f>
        <v>56</v>
      </c>
      <c r="R170" s="166">
        <f>_xlfn.XLOOKUP(C170,全武将名字及头像!$B$3:$B$257,全武将名字及头像!$J$3:$J$257)</f>
        <v>58</v>
      </c>
      <c r="S170" s="166" t="str">
        <f>_xlfn.XLOOKUP(C170,全武将名字及头像!$B$3:$B$257,全武将名字及头像!$K$3:$K$257)</f>
        <v>FF</v>
      </c>
      <c r="T170" s="132" t="s">
        <v>93</v>
      </c>
      <c r="U170" s="167" t="str">
        <f>_xlfn.XLOOKUP(C170,武将属性排列!$C$1:$C$255,武将属性排列!$D$1:$D$255)</f>
        <v>在野</v>
      </c>
      <c r="V170" s="168">
        <f>_xlfn.XLOOKUP(C170,武将属性排列!$C$1:$C$255,武将属性排列!$E$1:$E$255)</f>
        <v>54</v>
      </c>
      <c r="W170" s="168">
        <f>_xlfn.XLOOKUP(C170,武将属性排列!$C$1:$C$255,武将属性排列!$F$1:$F$255)</f>
        <v>77</v>
      </c>
      <c r="X170" s="168">
        <f>_xlfn.XLOOKUP(C170,武将属性排列!$C$1:$C$255,武将属性排列!$G$1:$G$255)</f>
        <v>41</v>
      </c>
      <c r="Y170" s="168">
        <f>_xlfn.XLOOKUP(C170,武将属性排列!$C$1:$C$255,武将属性排列!$I$1:$I$255)</f>
        <v>87</v>
      </c>
      <c r="Z170" s="169">
        <f>_xlfn.XLOOKUP(C170,武将属性排列!$C$1:$C$255,武将属性排列!$K$1:$K$255)</f>
        <v>0</v>
      </c>
      <c r="AA170" s="169">
        <v>500</v>
      </c>
      <c r="AB170" s="168">
        <f>_xlfn.XLOOKUP(C170,武将属性排列!$C$1:$C$255,武将属性排列!$O$1:$O$255)</f>
        <v>91</v>
      </c>
      <c r="AC170" s="170">
        <f t="shared" si="131"/>
        <v>266372</v>
      </c>
      <c r="AD170" s="170" t="str">
        <f t="shared" si="113"/>
        <v>41084</v>
      </c>
      <c r="AE170" s="182"/>
      <c r="AF170" s="171">
        <f t="shared" si="132"/>
        <v>40</v>
      </c>
      <c r="AG170" s="172" t="str">
        <f t="shared" si="114"/>
        <v>36</v>
      </c>
      <c r="AH170" s="172" t="str">
        <f t="shared" si="115"/>
        <v>4D</v>
      </c>
      <c r="AI170" s="172" t="str">
        <f t="shared" si="116"/>
        <v>29</v>
      </c>
      <c r="AJ170" s="164">
        <f t="shared" si="117"/>
        <v>40</v>
      </c>
      <c r="AK170" s="172" t="str">
        <f t="shared" si="118"/>
        <v>57</v>
      </c>
      <c r="AL170" s="183" t="str">
        <f t="shared" si="119"/>
        <v>平军</v>
      </c>
      <c r="AM170" s="184" t="str">
        <f t="shared" si="120"/>
        <v>0</v>
      </c>
      <c r="AN170" s="172" t="str">
        <f t="shared" si="121"/>
        <v>5</v>
      </c>
      <c r="AO170" s="174">
        <f t="shared" si="122"/>
        <v>0</v>
      </c>
      <c r="AP170" s="174">
        <f t="shared" si="123"/>
        <v>3</v>
      </c>
      <c r="AQ170" s="175">
        <f t="shared" si="124"/>
        <v>1</v>
      </c>
      <c r="AR170" s="176" t="str">
        <f t="shared" si="125"/>
        <v>5B</v>
      </c>
      <c r="AS170" s="182"/>
      <c r="AT170" s="177" t="str">
        <f>_xlfn.XLOOKUP(C170,全武将名字及头像!$B$3:$B$257,全武将名字及头像!$P$3:$P$257)</f>
        <v>A7</v>
      </c>
      <c r="AU170" s="178"/>
      <c r="AV170" s="177">
        <f>_xlfn.XLOOKUP(C170,全武将名字及头像!$B$3:$B$257,全武将名字及头像!$Q$3:$Q$257)</f>
        <v>14</v>
      </c>
      <c r="DD170" s="121" t="str">
        <f>LOOKUP(C170,全武将名字及头像!$B$3:$B$257,全武将名字及头像!$B$3:$B$257)</f>
        <v>王甫</v>
      </c>
      <c r="DE170" s="121">
        <f t="shared" si="126"/>
        <v>1</v>
      </c>
    </row>
    <row r="171" spans="1:109">
      <c r="A171" s="192" t="str">
        <f t="shared" si="133"/>
        <v>A7</v>
      </c>
      <c r="B171" s="75">
        <v>167</v>
      </c>
      <c r="C171" s="75" t="s">
        <v>317</v>
      </c>
      <c r="D171" s="131" t="str">
        <f t="shared" si="107"/>
        <v>2170</v>
      </c>
      <c r="E171" s="131">
        <f t="shared" si="127"/>
        <v>8560</v>
      </c>
      <c r="F171" s="131" t="str">
        <f t="shared" si="108"/>
        <v>9553</v>
      </c>
      <c r="G171" s="131">
        <f t="shared" si="128"/>
        <v>38227</v>
      </c>
      <c r="H171" s="131" t="str">
        <f t="shared" si="109"/>
        <v>2547</v>
      </c>
      <c r="I171" s="131">
        <f t="shared" si="129"/>
        <v>9543</v>
      </c>
      <c r="J171" s="132">
        <v>5</v>
      </c>
      <c r="K171" s="164" t="str">
        <f t="shared" si="110"/>
        <v>53</v>
      </c>
      <c r="L171" s="132">
        <f t="shared" si="130"/>
        <v>83</v>
      </c>
      <c r="M171" s="164" t="str">
        <f t="shared" si="111"/>
        <v>95</v>
      </c>
      <c r="N171" s="132">
        <f t="shared" si="112"/>
        <v>149.32421875</v>
      </c>
      <c r="O171" s="182"/>
      <c r="P171" s="166">
        <f>_xlfn.XLOOKUP(C171,全武将名字及头像!$B$3:$B$257,全武将名字及头像!$H$3:$H$257)</f>
        <v>98</v>
      </c>
      <c r="Q171" s="166">
        <f>_xlfn.XLOOKUP(C171,全武将名字及头像!$B$3:$B$257,全武将名字及头像!$I$3:$I$257)</f>
        <v>56</v>
      </c>
      <c r="R171" s="166" t="str">
        <f>_xlfn.XLOOKUP(C171,全武将名字及头像!$B$3:$B$257,全武将名字及头像!$J$3:$J$257)</f>
        <v>5C</v>
      </c>
      <c r="S171" s="166" t="str">
        <f>_xlfn.XLOOKUP(C171,全武将名字及头像!$B$3:$B$257,全武将名字及头像!$K$3:$K$257)</f>
        <v>FF</v>
      </c>
      <c r="T171" s="132" t="s">
        <v>93</v>
      </c>
      <c r="U171" s="167" t="str">
        <f>_xlfn.XLOOKUP(C171,武将属性排列!$C$1:$C$255,武将属性排列!$D$1:$D$255)</f>
        <v>在野</v>
      </c>
      <c r="V171" s="168">
        <f>_xlfn.XLOOKUP(C171,武将属性排列!$C$1:$C$255,武将属性排列!$E$1:$E$255)</f>
        <v>51</v>
      </c>
      <c r="W171" s="168">
        <f>_xlfn.XLOOKUP(C171,武将属性排列!$C$1:$C$255,武将属性排列!$F$1:$F$255)</f>
        <v>89</v>
      </c>
      <c r="X171" s="168">
        <f>_xlfn.XLOOKUP(C171,武将属性排列!$C$1:$C$255,武将属性排列!$G$1:$G$255)</f>
        <v>40</v>
      </c>
      <c r="Y171" s="168">
        <f>_xlfn.XLOOKUP(C171,武将属性排列!$C$1:$C$255,武将属性排列!$I$1:$I$255)</f>
        <v>95</v>
      </c>
      <c r="Z171" s="169">
        <f>_xlfn.XLOOKUP(C171,武将属性排列!$C$1:$C$255,武将属性排列!$K$1:$K$255)</f>
        <v>0</v>
      </c>
      <c r="AA171" s="169">
        <v>500</v>
      </c>
      <c r="AB171" s="168">
        <f>_xlfn.XLOOKUP(C171,武将属性排列!$C$1:$C$255,武将属性排列!$O$1:$O$255)</f>
        <v>85</v>
      </c>
      <c r="AC171" s="170">
        <f t="shared" si="131"/>
        <v>266380</v>
      </c>
      <c r="AD171" s="170" t="str">
        <f t="shared" si="113"/>
        <v>4108C</v>
      </c>
      <c r="AE171" s="182"/>
      <c r="AF171" s="171">
        <f t="shared" si="132"/>
        <v>40</v>
      </c>
      <c r="AG171" s="172" t="str">
        <f t="shared" si="114"/>
        <v>33</v>
      </c>
      <c r="AH171" s="172" t="str">
        <f t="shared" si="115"/>
        <v>59</v>
      </c>
      <c r="AI171" s="172" t="str">
        <f t="shared" si="116"/>
        <v>28</v>
      </c>
      <c r="AJ171" s="164">
        <f t="shared" si="117"/>
        <v>40</v>
      </c>
      <c r="AK171" s="172" t="str">
        <f t="shared" si="118"/>
        <v>5F</v>
      </c>
      <c r="AL171" s="183" t="str">
        <f t="shared" si="119"/>
        <v>平军</v>
      </c>
      <c r="AM171" s="184" t="str">
        <f t="shared" si="120"/>
        <v>0</v>
      </c>
      <c r="AN171" s="172" t="str">
        <f t="shared" si="121"/>
        <v>5</v>
      </c>
      <c r="AO171" s="174">
        <f t="shared" si="122"/>
        <v>0</v>
      </c>
      <c r="AP171" s="174">
        <f t="shared" si="123"/>
        <v>3</v>
      </c>
      <c r="AQ171" s="175">
        <f t="shared" si="124"/>
        <v>1</v>
      </c>
      <c r="AR171" s="176" t="str">
        <f t="shared" si="125"/>
        <v>55</v>
      </c>
      <c r="AS171" s="182"/>
      <c r="AT171" s="177" t="str">
        <f>_xlfn.XLOOKUP(C171,全武将名字及头像!$B$3:$B$257,全武将名字及头像!$P$3:$P$257)</f>
        <v>A7</v>
      </c>
      <c r="AU171" s="178"/>
      <c r="AV171" s="177">
        <f>_xlfn.XLOOKUP(C171,全武将名字及头像!$B$3:$B$257,全武将名字及头像!$Q$3:$Q$257)</f>
        <v>28</v>
      </c>
      <c r="DD171" s="121" t="str">
        <f>LOOKUP(C171,全武将名字及头像!$B$3:$B$257,全武将名字及头像!$B$3:$B$257)</f>
        <v>王累</v>
      </c>
      <c r="DE171" s="121">
        <f t="shared" si="126"/>
        <v>1</v>
      </c>
    </row>
    <row r="172" spans="1:109">
      <c r="A172" s="192" t="str">
        <f t="shared" si="133"/>
        <v>A8</v>
      </c>
      <c r="B172" s="75">
        <v>168</v>
      </c>
      <c r="C172" s="75" t="s">
        <v>318</v>
      </c>
      <c r="D172" s="131" t="str">
        <f t="shared" si="107"/>
        <v>2172</v>
      </c>
      <c r="E172" s="131">
        <f t="shared" si="127"/>
        <v>8562</v>
      </c>
      <c r="F172" s="131" t="str">
        <f t="shared" si="108"/>
        <v>9558</v>
      </c>
      <c r="G172" s="131">
        <f t="shared" si="128"/>
        <v>38232</v>
      </c>
      <c r="H172" s="131" t="str">
        <f t="shared" si="109"/>
        <v>254C</v>
      </c>
      <c r="I172" s="131">
        <f t="shared" si="129"/>
        <v>9548</v>
      </c>
      <c r="J172" s="132">
        <v>5</v>
      </c>
      <c r="K172" s="164" t="str">
        <f t="shared" si="110"/>
        <v>58</v>
      </c>
      <c r="L172" s="132">
        <f t="shared" si="130"/>
        <v>88</v>
      </c>
      <c r="M172" s="164" t="str">
        <f t="shared" si="111"/>
        <v>95</v>
      </c>
      <c r="N172" s="132">
        <f t="shared" si="112"/>
        <v>149.34375</v>
      </c>
      <c r="O172" s="182"/>
      <c r="P172" s="166">
        <f>_xlfn.XLOOKUP(C172,全武将名字及头像!$B$3:$B$257,全武将名字及头像!$H$3:$H$257)</f>
        <v>98</v>
      </c>
      <c r="Q172" s="166">
        <f>_xlfn.XLOOKUP(C172,全武将名字及头像!$B$3:$B$257,全武将名字及头像!$I$3:$I$257)</f>
        <v>56</v>
      </c>
      <c r="R172" s="166" t="str">
        <f>_xlfn.XLOOKUP(C172,全武将名字及头像!$B$3:$B$257,全武将名字及头像!$J$3:$J$257)</f>
        <v>5E</v>
      </c>
      <c r="S172" s="166" t="str">
        <f>_xlfn.XLOOKUP(C172,全武将名字及头像!$B$3:$B$257,全武将名字及头像!$K$3:$K$257)</f>
        <v>FF</v>
      </c>
      <c r="T172" s="132" t="s">
        <v>93</v>
      </c>
      <c r="U172" s="167" t="str">
        <f>_xlfn.XLOOKUP(C172,武将属性排列!$C$1:$C$255,武将属性排列!$D$1:$D$255)</f>
        <v>在野</v>
      </c>
      <c r="V172" s="168">
        <f>_xlfn.XLOOKUP(C172,武将属性排列!$C$1:$C$255,武将属性排列!$E$1:$E$255)</f>
        <v>92</v>
      </c>
      <c r="W172" s="168">
        <f>_xlfn.XLOOKUP(C172,武将属性排列!$C$1:$C$255,武将属性排列!$F$1:$F$255)</f>
        <v>51</v>
      </c>
      <c r="X172" s="168">
        <f>_xlfn.XLOOKUP(C172,武将属性排列!$C$1:$C$255,武将属性排列!$G$1:$G$255)</f>
        <v>73</v>
      </c>
      <c r="Y172" s="168">
        <f>_xlfn.XLOOKUP(C172,武将属性排列!$C$1:$C$255,武将属性排列!$I$1:$I$255)</f>
        <v>77</v>
      </c>
      <c r="Z172" s="169">
        <f>_xlfn.XLOOKUP(C172,武将属性排列!$C$1:$C$255,武将属性排列!$K$1:$K$255)</f>
        <v>2</v>
      </c>
      <c r="AA172" s="169">
        <v>500</v>
      </c>
      <c r="AB172" s="168">
        <f>_xlfn.XLOOKUP(C172,武将属性排列!$C$1:$C$255,武将属性排列!$O$1:$O$255)</f>
        <v>69</v>
      </c>
      <c r="AC172" s="170">
        <f t="shared" si="131"/>
        <v>266388</v>
      </c>
      <c r="AD172" s="170" t="str">
        <f t="shared" si="113"/>
        <v>41094</v>
      </c>
      <c r="AE172" s="182"/>
      <c r="AF172" s="171">
        <f t="shared" si="132"/>
        <v>40</v>
      </c>
      <c r="AG172" s="172" t="str">
        <f t="shared" si="114"/>
        <v>5C</v>
      </c>
      <c r="AH172" s="172" t="str">
        <f t="shared" si="115"/>
        <v>33</v>
      </c>
      <c r="AI172" s="172" t="str">
        <f t="shared" si="116"/>
        <v>49</v>
      </c>
      <c r="AJ172" s="164">
        <f t="shared" si="117"/>
        <v>20</v>
      </c>
      <c r="AK172" s="172" t="str">
        <f t="shared" si="118"/>
        <v>4D</v>
      </c>
      <c r="AL172" s="183" t="str">
        <f t="shared" si="119"/>
        <v>山军</v>
      </c>
      <c r="AM172" s="184">
        <f t="shared" si="120"/>
        <v>2</v>
      </c>
      <c r="AN172" s="172" t="str">
        <f t="shared" si="121"/>
        <v>5</v>
      </c>
      <c r="AO172" s="174">
        <f t="shared" si="122"/>
        <v>0</v>
      </c>
      <c r="AP172" s="174">
        <f t="shared" si="123"/>
        <v>4</v>
      </c>
      <c r="AQ172" s="175">
        <f t="shared" si="124"/>
        <v>3</v>
      </c>
      <c r="AR172" s="176" t="str">
        <f t="shared" si="125"/>
        <v>45</v>
      </c>
      <c r="AS172" s="182"/>
      <c r="AT172" s="177" t="str">
        <f>_xlfn.XLOOKUP(C172,全武将名字及头像!$B$3:$B$257,全武将名字及头像!$P$3:$P$257)</f>
        <v>BC</v>
      </c>
      <c r="AU172" s="178"/>
      <c r="AV172" s="177">
        <f>_xlfn.XLOOKUP(C172,全武将名字及头像!$B$3:$B$257,全武将名字及头像!$Q$3:$Q$257)</f>
        <v>0</v>
      </c>
      <c r="DD172" s="121" t="str">
        <f>LOOKUP(C172,全武将名字及头像!$B$3:$B$257,全武将名字及头像!$B$3:$B$257)</f>
        <v>王平</v>
      </c>
      <c r="DE172" s="121">
        <f t="shared" si="126"/>
        <v>1</v>
      </c>
    </row>
    <row r="173" spans="1:109">
      <c r="A173" s="192" t="str">
        <f t="shared" si="133"/>
        <v>A9</v>
      </c>
      <c r="B173" s="75">
        <v>169</v>
      </c>
      <c r="C173" s="75" t="s">
        <v>319</v>
      </c>
      <c r="D173" s="131" t="str">
        <f t="shared" si="107"/>
        <v>2174</v>
      </c>
      <c r="E173" s="131">
        <f t="shared" si="127"/>
        <v>8564</v>
      </c>
      <c r="F173" s="131" t="str">
        <f t="shared" si="108"/>
        <v>955D</v>
      </c>
      <c r="G173" s="131">
        <f t="shared" si="128"/>
        <v>38237</v>
      </c>
      <c r="H173" s="131" t="str">
        <f t="shared" si="109"/>
        <v>2551</v>
      </c>
      <c r="I173" s="131">
        <f t="shared" si="129"/>
        <v>9553</v>
      </c>
      <c r="J173" s="132">
        <v>5</v>
      </c>
      <c r="K173" s="164" t="str">
        <f t="shared" si="110"/>
        <v>5D</v>
      </c>
      <c r="L173" s="132">
        <f t="shared" si="130"/>
        <v>93</v>
      </c>
      <c r="M173" s="164" t="str">
        <f t="shared" si="111"/>
        <v>95</v>
      </c>
      <c r="N173" s="132">
        <f t="shared" si="112"/>
        <v>149.36328125</v>
      </c>
      <c r="O173" s="182"/>
      <c r="P173" s="166">
        <f>_xlfn.XLOOKUP(C173,全武将名字及头像!$B$3:$B$257,全武将名字及头像!$H$3:$H$257)</f>
        <v>98</v>
      </c>
      <c r="Q173" s="166">
        <f>_xlfn.XLOOKUP(C173,全武将名字及头像!$B$3:$B$257,全武将名字及头像!$I$3:$I$257)</f>
        <v>56</v>
      </c>
      <c r="R173" s="166">
        <f>_xlfn.XLOOKUP(C173,全武将名字及头像!$B$3:$B$257,全武将名字及头像!$J$3:$J$257)</f>
        <v>70</v>
      </c>
      <c r="S173" s="166" t="str">
        <f>_xlfn.XLOOKUP(C173,全武将名字及头像!$B$3:$B$257,全武将名字及头像!$K$3:$K$257)</f>
        <v>FF</v>
      </c>
      <c r="T173" s="132" t="s">
        <v>93</v>
      </c>
      <c r="U173" s="167" t="str">
        <f>_xlfn.XLOOKUP(C173,武将属性排列!$C$1:$C$255,武将属性排列!$D$1:$D$255)</f>
        <v>在野</v>
      </c>
      <c r="V173" s="168">
        <f>_xlfn.XLOOKUP(C173,武将属性排列!$C$1:$C$255,武将属性排列!$E$1:$E$255)</f>
        <v>99</v>
      </c>
      <c r="W173" s="168">
        <f>_xlfn.XLOOKUP(C173,武将属性排列!$C$1:$C$255,武将属性排列!$F$1:$F$255)</f>
        <v>41</v>
      </c>
      <c r="X173" s="168">
        <f>_xlfn.XLOOKUP(C173,武将属性排列!$C$1:$C$255,武将属性排列!$G$1:$G$255)</f>
        <v>86</v>
      </c>
      <c r="Y173" s="168">
        <f>_xlfn.XLOOKUP(C173,武将属性排列!$C$1:$C$255,武将属性排列!$I$1:$I$255)</f>
        <v>81</v>
      </c>
      <c r="Z173" s="169">
        <f>_xlfn.XLOOKUP(C173,武将属性排列!$C$1:$C$255,武将属性排列!$K$1:$K$255)</f>
        <v>2</v>
      </c>
      <c r="AA173" s="169">
        <v>500</v>
      </c>
      <c r="AB173" s="168">
        <f>_xlfn.XLOOKUP(C173,武将属性排列!$C$1:$C$255,武将属性排列!$O$1:$O$255)</f>
        <v>38</v>
      </c>
      <c r="AC173" s="170">
        <f t="shared" si="131"/>
        <v>266396</v>
      </c>
      <c r="AD173" s="170" t="str">
        <f t="shared" si="113"/>
        <v>4109C</v>
      </c>
      <c r="AE173" s="182"/>
      <c r="AF173" s="171">
        <f t="shared" si="132"/>
        <v>40</v>
      </c>
      <c r="AG173" s="172" t="str">
        <f t="shared" si="114"/>
        <v>63</v>
      </c>
      <c r="AH173" s="172" t="str">
        <f t="shared" si="115"/>
        <v>29</v>
      </c>
      <c r="AI173" s="172" t="str">
        <f t="shared" si="116"/>
        <v>56</v>
      </c>
      <c r="AJ173" s="164">
        <f t="shared" si="117"/>
        <v>20</v>
      </c>
      <c r="AK173" s="172" t="str">
        <f t="shared" si="118"/>
        <v>51</v>
      </c>
      <c r="AL173" s="183" t="str">
        <f t="shared" si="119"/>
        <v>山军</v>
      </c>
      <c r="AM173" s="184">
        <f t="shared" si="120"/>
        <v>2</v>
      </c>
      <c r="AN173" s="172" t="str">
        <f t="shared" si="121"/>
        <v>5</v>
      </c>
      <c r="AO173" s="174">
        <f t="shared" si="122"/>
        <v>0</v>
      </c>
      <c r="AP173" s="174">
        <f t="shared" si="123"/>
        <v>3</v>
      </c>
      <c r="AQ173" s="175">
        <f t="shared" si="124"/>
        <v>3</v>
      </c>
      <c r="AR173" s="176" t="str">
        <f t="shared" si="125"/>
        <v>26</v>
      </c>
      <c r="AS173" s="182"/>
      <c r="AT173" s="177" t="str">
        <f>_xlfn.XLOOKUP(C173,全武将名字及头像!$B$3:$B$257,全武将名字及头像!$P$3:$P$257)</f>
        <v>BC</v>
      </c>
      <c r="AU173" s="178"/>
      <c r="AV173" s="177">
        <f>_xlfn.XLOOKUP(C173,全武将名字及头像!$B$3:$B$257,全武将名字及头像!$Q$3:$Q$257)</f>
        <v>14</v>
      </c>
      <c r="DD173" s="121" t="str">
        <f>LOOKUP(C173,全武将名字及头像!$B$3:$B$257,全武将名字及头像!$B$3:$B$257)</f>
        <v>王双</v>
      </c>
      <c r="DE173" s="121">
        <f t="shared" si="126"/>
        <v>1</v>
      </c>
    </row>
    <row r="174" spans="1:109">
      <c r="A174" s="192" t="str">
        <f t="shared" si="133"/>
        <v>AA</v>
      </c>
      <c r="B174" s="75">
        <v>170</v>
      </c>
      <c r="C174" s="75" t="s">
        <v>320</v>
      </c>
      <c r="D174" s="131" t="str">
        <f t="shared" si="107"/>
        <v>2176</v>
      </c>
      <c r="E174" s="131">
        <f t="shared" si="127"/>
        <v>8566</v>
      </c>
      <c r="F174" s="131" t="str">
        <f t="shared" si="108"/>
        <v>9562</v>
      </c>
      <c r="G174" s="131">
        <f t="shared" si="128"/>
        <v>38242</v>
      </c>
      <c r="H174" s="131" t="str">
        <f t="shared" si="109"/>
        <v>2556</v>
      </c>
      <c r="I174" s="131">
        <f t="shared" si="129"/>
        <v>9558</v>
      </c>
      <c r="J174" s="132">
        <v>5</v>
      </c>
      <c r="K174" s="164" t="str">
        <f t="shared" si="110"/>
        <v>62</v>
      </c>
      <c r="L174" s="132">
        <f t="shared" si="130"/>
        <v>98</v>
      </c>
      <c r="M174" s="164" t="str">
        <f t="shared" si="111"/>
        <v>95</v>
      </c>
      <c r="N174" s="132">
        <f t="shared" si="112"/>
        <v>149.3828125</v>
      </c>
      <c r="O174" s="182"/>
      <c r="P174" s="166">
        <f>_xlfn.XLOOKUP(C174,全武将名字及头像!$B$3:$B$257,全武将名字及头像!$H$3:$H$257)</f>
        <v>98</v>
      </c>
      <c r="Q174" s="166">
        <f>_xlfn.XLOOKUP(C174,全武将名字及头像!$B$3:$B$257,全武将名字及头像!$I$3:$I$257)</f>
        <v>56</v>
      </c>
      <c r="R174" s="166">
        <f>_xlfn.XLOOKUP(C174,全武将名字及头像!$B$3:$B$257,全武将名字及头像!$J$3:$J$257)</f>
        <v>72</v>
      </c>
      <c r="S174" s="166" t="str">
        <f>_xlfn.XLOOKUP(C174,全武将名字及头像!$B$3:$B$257,全武将名字及头像!$K$3:$K$257)</f>
        <v>FF</v>
      </c>
      <c r="T174" s="132" t="s">
        <v>93</v>
      </c>
      <c r="U174" s="167" t="str">
        <f>_xlfn.XLOOKUP(C174,武将属性排列!$C$1:$C$255,武将属性排列!$D$1:$D$255)</f>
        <v>在野</v>
      </c>
      <c r="V174" s="168">
        <f>_xlfn.XLOOKUP(C174,武将属性排列!$C$1:$C$255,武将属性排列!$E$1:$E$255)</f>
        <v>32</v>
      </c>
      <c r="W174" s="168">
        <f>_xlfn.XLOOKUP(C174,武将属性排列!$C$1:$C$255,武将属性排列!$F$1:$F$255)</f>
        <v>80</v>
      </c>
      <c r="X174" s="168">
        <f>_xlfn.XLOOKUP(C174,武将属性排列!$C$1:$C$255,武将属性排列!$G$1:$G$255)</f>
        <v>40</v>
      </c>
      <c r="Y174" s="168">
        <f>_xlfn.XLOOKUP(C174,武将属性排列!$C$1:$C$255,武将属性排列!$I$1:$I$255)</f>
        <v>40</v>
      </c>
      <c r="Z174" s="169">
        <f>_xlfn.XLOOKUP(C174,武将属性排列!$C$1:$C$255,武将属性排列!$K$1:$K$255)</f>
        <v>0</v>
      </c>
      <c r="AA174" s="169">
        <v>500</v>
      </c>
      <c r="AB174" s="168">
        <f>_xlfn.XLOOKUP(C174,武将属性排列!$C$1:$C$255,武将属性排列!$O$1:$O$255)</f>
        <v>73</v>
      </c>
      <c r="AC174" s="170">
        <f t="shared" si="131"/>
        <v>266404</v>
      </c>
      <c r="AD174" s="170" t="str">
        <f t="shared" si="113"/>
        <v>410A4</v>
      </c>
      <c r="AE174" s="182"/>
      <c r="AF174" s="171">
        <f t="shared" si="132"/>
        <v>40</v>
      </c>
      <c r="AG174" s="172" t="str">
        <f t="shared" si="114"/>
        <v>20</v>
      </c>
      <c r="AH174" s="172" t="str">
        <f t="shared" si="115"/>
        <v>50</v>
      </c>
      <c r="AI174" s="172" t="str">
        <f t="shared" si="116"/>
        <v>28</v>
      </c>
      <c r="AJ174" s="164">
        <f t="shared" si="117"/>
        <v>40</v>
      </c>
      <c r="AK174" s="172" t="str">
        <f t="shared" si="118"/>
        <v>28</v>
      </c>
      <c r="AL174" s="183" t="str">
        <f t="shared" si="119"/>
        <v>平军</v>
      </c>
      <c r="AM174" s="184" t="str">
        <f t="shared" si="120"/>
        <v>0</v>
      </c>
      <c r="AN174" s="172" t="str">
        <f t="shared" si="121"/>
        <v>5</v>
      </c>
      <c r="AO174" s="174">
        <f t="shared" si="122"/>
        <v>0</v>
      </c>
      <c r="AP174" s="174">
        <f t="shared" si="123"/>
        <v>3</v>
      </c>
      <c r="AQ174" s="175">
        <f t="shared" si="124"/>
        <v>1</v>
      </c>
      <c r="AR174" s="176" t="str">
        <f t="shared" si="125"/>
        <v>49</v>
      </c>
      <c r="AS174" s="182"/>
      <c r="AT174" s="177" t="str">
        <f>_xlfn.XLOOKUP(C174,全武将名字及头像!$B$3:$B$257,全武将名字及头像!$P$3:$P$257)</f>
        <v>BC</v>
      </c>
      <c r="AU174" s="178"/>
      <c r="AV174" s="177">
        <f>_xlfn.XLOOKUP(C174,全武将名字及头像!$B$3:$B$257,全武将名字及头像!$Q$3:$Q$257)</f>
        <v>28</v>
      </c>
      <c r="DD174" s="121" t="str">
        <f>LOOKUP(C174,全武将名字及头像!$B$3:$B$257,全武将名字及头像!$B$3:$B$257)</f>
        <v>王允</v>
      </c>
      <c r="DE174" s="121">
        <f t="shared" si="126"/>
        <v>1</v>
      </c>
    </row>
    <row r="175" spans="1:109">
      <c r="A175" s="192" t="str">
        <f t="shared" si="133"/>
        <v>AB</v>
      </c>
      <c r="B175" s="75">
        <v>171</v>
      </c>
      <c r="C175" s="3" t="s">
        <v>321</v>
      </c>
      <c r="D175" s="131" t="str">
        <f t="shared" si="107"/>
        <v>2178</v>
      </c>
      <c r="E175" s="131">
        <f t="shared" si="127"/>
        <v>8568</v>
      </c>
      <c r="F175" s="131" t="str">
        <f t="shared" si="108"/>
        <v>9567</v>
      </c>
      <c r="G175" s="131">
        <f t="shared" si="128"/>
        <v>38247</v>
      </c>
      <c r="H175" s="131" t="str">
        <f t="shared" si="109"/>
        <v>255B</v>
      </c>
      <c r="I175" s="131">
        <f t="shared" si="129"/>
        <v>9563</v>
      </c>
      <c r="J175" s="132">
        <v>5</v>
      </c>
      <c r="K175" s="164" t="str">
        <f t="shared" si="110"/>
        <v>67</v>
      </c>
      <c r="L175" s="132">
        <f t="shared" si="130"/>
        <v>103</v>
      </c>
      <c r="M175" s="164" t="str">
        <f t="shared" si="111"/>
        <v>95</v>
      </c>
      <c r="N175" s="132">
        <f t="shared" si="112"/>
        <v>149.40234375</v>
      </c>
      <c r="O175" s="182"/>
      <c r="P175" s="166">
        <f>_xlfn.XLOOKUP(C175,全武将名字及头像!$B$3:$B$257,全武将名字及头像!$H$3:$H$257)</f>
        <v>99</v>
      </c>
      <c r="Q175" s="166">
        <f>_xlfn.XLOOKUP(C175,全武将名字及头像!$B$3:$B$257,全武将名字及头像!$I$3:$I$257)</f>
        <v>58</v>
      </c>
      <c r="R175" s="166" t="str">
        <f>_xlfn.XLOOKUP(C175,全武将名字及头像!$B$3:$B$257,全武将名字及头像!$J$3:$J$257)</f>
        <v>5A</v>
      </c>
      <c r="S175" s="166" t="str">
        <f>_xlfn.XLOOKUP(C175,全武将名字及头像!$B$3:$B$257,全武将名字及头像!$K$3:$K$257)</f>
        <v>FF</v>
      </c>
      <c r="T175" s="132" t="s">
        <v>93</v>
      </c>
      <c r="U175" s="167" t="str">
        <f>_xlfn.XLOOKUP(C175,武将属性排列!$C$1:$C$255,武将属性排列!$D$1:$D$255)</f>
        <v>在野</v>
      </c>
      <c r="V175" s="168">
        <f>_xlfn.XLOOKUP(C175,武将属性排列!$C$1:$C$255,武将属性排列!$E$1:$E$255)</f>
        <v>92</v>
      </c>
      <c r="W175" s="168">
        <f>_xlfn.XLOOKUP(C175,武将属性排列!$C$1:$C$255,武将属性排列!$F$1:$F$255)</f>
        <v>45</v>
      </c>
      <c r="X175" s="168">
        <f>_xlfn.XLOOKUP(C175,武将属性排列!$C$1:$C$255,武将属性排列!$G$1:$G$255)</f>
        <v>77</v>
      </c>
      <c r="Y175" s="168">
        <f>_xlfn.XLOOKUP(C175,武将属性排列!$C$1:$C$255,武将属性排列!$I$1:$I$255)</f>
        <v>65</v>
      </c>
      <c r="Z175" s="169">
        <f>_xlfn.XLOOKUP(C175,武将属性排列!$C$1:$C$255,武将属性排列!$K$1:$K$255)</f>
        <v>2</v>
      </c>
      <c r="AA175" s="169">
        <v>500</v>
      </c>
      <c r="AB175" s="168">
        <f>_xlfn.XLOOKUP(C175,武将属性排列!$C$1:$C$255,武将属性排列!$O$1:$O$255)</f>
        <v>41</v>
      </c>
      <c r="AC175" s="170">
        <f t="shared" si="131"/>
        <v>266412</v>
      </c>
      <c r="AD175" s="170" t="str">
        <f t="shared" si="113"/>
        <v>410AC</v>
      </c>
      <c r="AE175" s="182"/>
      <c r="AF175" s="171">
        <f t="shared" si="132"/>
        <v>40</v>
      </c>
      <c r="AG175" s="172" t="str">
        <f t="shared" si="114"/>
        <v>5C</v>
      </c>
      <c r="AH175" s="172" t="str">
        <f t="shared" si="115"/>
        <v>2D</v>
      </c>
      <c r="AI175" s="172" t="str">
        <f t="shared" si="116"/>
        <v>4D</v>
      </c>
      <c r="AJ175" s="164">
        <f t="shared" si="117"/>
        <v>20</v>
      </c>
      <c r="AK175" s="172" t="str">
        <f t="shared" si="118"/>
        <v>41</v>
      </c>
      <c r="AL175" s="183" t="str">
        <f t="shared" si="119"/>
        <v>山军</v>
      </c>
      <c r="AM175" s="184">
        <f t="shared" si="120"/>
        <v>2</v>
      </c>
      <c r="AN175" s="172" t="str">
        <f t="shared" si="121"/>
        <v>5</v>
      </c>
      <c r="AO175" s="174">
        <f t="shared" si="122"/>
        <v>0</v>
      </c>
      <c r="AP175" s="174">
        <f t="shared" si="123"/>
        <v>4</v>
      </c>
      <c r="AQ175" s="175">
        <f t="shared" si="124"/>
        <v>3</v>
      </c>
      <c r="AR175" s="176" t="str">
        <f t="shared" si="125"/>
        <v>29</v>
      </c>
      <c r="AS175" s="182"/>
      <c r="AT175" s="177" t="str">
        <f>_xlfn.XLOOKUP(C175,全武将名字及头像!$B$3:$B$257,全武将名字及头像!$P$3:$P$257)</f>
        <v>BD</v>
      </c>
      <c r="AU175" s="178"/>
      <c r="AV175" s="177">
        <f>_xlfn.XLOOKUP(C175,全武将名字及头像!$B$3:$B$257,全武将名字及头像!$Q$3:$Q$257)</f>
        <v>0</v>
      </c>
      <c r="DD175" s="121" t="str">
        <f>LOOKUP(C175,全武将名字及头像!$B$3:$B$257,全武将名字及头像!$B$3:$B$257)</f>
        <v>魏续</v>
      </c>
      <c r="DE175" s="121">
        <f t="shared" si="126"/>
        <v>1</v>
      </c>
    </row>
    <row r="176" spans="1:109">
      <c r="A176" s="192" t="str">
        <f t="shared" si="133"/>
        <v>AC</v>
      </c>
      <c r="B176" s="75">
        <v>172</v>
      </c>
      <c r="C176" s="3" t="s">
        <v>322</v>
      </c>
      <c r="D176" s="131" t="str">
        <f t="shared" si="107"/>
        <v>217A</v>
      </c>
      <c r="E176" s="131">
        <f t="shared" si="127"/>
        <v>8570</v>
      </c>
      <c r="F176" s="131" t="str">
        <f t="shared" si="108"/>
        <v>956C</v>
      </c>
      <c r="G176" s="131">
        <f t="shared" si="128"/>
        <v>38252</v>
      </c>
      <c r="H176" s="131" t="str">
        <f t="shared" si="109"/>
        <v>2560</v>
      </c>
      <c r="I176" s="131">
        <f t="shared" si="129"/>
        <v>9568</v>
      </c>
      <c r="J176" s="132">
        <v>5</v>
      </c>
      <c r="K176" s="164" t="str">
        <f t="shared" si="110"/>
        <v>6C</v>
      </c>
      <c r="L176" s="132">
        <f t="shared" si="130"/>
        <v>108</v>
      </c>
      <c r="M176" s="164" t="str">
        <f t="shared" si="111"/>
        <v>95</v>
      </c>
      <c r="N176" s="132">
        <f t="shared" si="112"/>
        <v>149.421875</v>
      </c>
      <c r="O176" s="182"/>
      <c r="P176" s="166">
        <f>_xlfn.XLOOKUP(C176,全武将名字及头像!$B$3:$B$257,全武将名字及头像!$H$3:$H$257)</f>
        <v>99</v>
      </c>
      <c r="Q176" s="166">
        <f>_xlfn.XLOOKUP(C176,全武将名字及头像!$B$3:$B$257,全武将名字及头像!$I$3:$I$257)</f>
        <v>58</v>
      </c>
      <c r="R176" s="166" t="str">
        <f>_xlfn.XLOOKUP(C176,全武将名字及头像!$B$3:$B$257,全武将名字及头像!$J$3:$J$257)</f>
        <v>5C</v>
      </c>
      <c r="S176" s="166" t="str">
        <f>_xlfn.XLOOKUP(C176,全武将名字及头像!$B$3:$B$257,全武将名字及头像!$K$3:$K$257)</f>
        <v>FF</v>
      </c>
      <c r="T176" s="132" t="s">
        <v>93</v>
      </c>
      <c r="U176" s="167" t="str">
        <f>_xlfn.XLOOKUP(C176,武将属性排列!$C$1:$C$255,武将属性排列!$D$1:$D$255)</f>
        <v>在野</v>
      </c>
      <c r="V176" s="168">
        <f>_xlfn.XLOOKUP(C176,武将属性排列!$C$1:$C$255,武将属性排列!$E$1:$E$255)</f>
        <v>97</v>
      </c>
      <c r="W176" s="168">
        <f>_xlfn.XLOOKUP(C176,武将属性排列!$C$1:$C$255,武将属性排列!$F$1:$F$255)</f>
        <v>61</v>
      </c>
      <c r="X176" s="168">
        <f>_xlfn.XLOOKUP(C176,武将属性排列!$C$1:$C$255,武将属性排列!$G$1:$G$255)</f>
        <v>93</v>
      </c>
      <c r="Y176" s="168">
        <f>_xlfn.XLOOKUP(C176,武将属性排列!$C$1:$C$255,武将属性排列!$I$1:$I$255)</f>
        <v>40</v>
      </c>
      <c r="Z176" s="169">
        <f>_xlfn.XLOOKUP(C176,武将属性排列!$C$1:$C$255,武将属性排列!$K$1:$K$255)</f>
        <v>2</v>
      </c>
      <c r="AA176" s="169">
        <v>500</v>
      </c>
      <c r="AB176" s="168">
        <f>_xlfn.XLOOKUP(C176,武将属性排列!$C$1:$C$255,武将属性排列!$O$1:$O$255)</f>
        <v>70</v>
      </c>
      <c r="AC176" s="170">
        <f t="shared" si="131"/>
        <v>266420</v>
      </c>
      <c r="AD176" s="170" t="str">
        <f t="shared" si="113"/>
        <v>410B4</v>
      </c>
      <c r="AE176" s="182"/>
      <c r="AF176" s="171">
        <f t="shared" si="132"/>
        <v>40</v>
      </c>
      <c r="AG176" s="172" t="str">
        <f t="shared" si="114"/>
        <v>61</v>
      </c>
      <c r="AH176" s="172" t="str">
        <f t="shared" si="115"/>
        <v>3D</v>
      </c>
      <c r="AI176" s="172" t="str">
        <f t="shared" si="116"/>
        <v>5D</v>
      </c>
      <c r="AJ176" s="164">
        <f t="shared" si="117"/>
        <v>10</v>
      </c>
      <c r="AK176" s="172" t="str">
        <f t="shared" si="118"/>
        <v>28</v>
      </c>
      <c r="AL176" s="183" t="str">
        <f t="shared" si="119"/>
        <v>山军</v>
      </c>
      <c r="AM176" s="184">
        <f t="shared" si="120"/>
        <v>2</v>
      </c>
      <c r="AN176" s="172" t="str">
        <f t="shared" si="121"/>
        <v>5</v>
      </c>
      <c r="AO176" s="174">
        <f t="shared" si="122"/>
        <v>0</v>
      </c>
      <c r="AP176" s="174">
        <f t="shared" si="123"/>
        <v>4</v>
      </c>
      <c r="AQ176" s="175">
        <f t="shared" si="124"/>
        <v>4</v>
      </c>
      <c r="AR176" s="176" t="str">
        <f t="shared" si="125"/>
        <v>46</v>
      </c>
      <c r="AS176" s="182"/>
      <c r="AT176" s="177" t="str">
        <f>_xlfn.XLOOKUP(C176,全武将名字及头像!$B$3:$B$257,全武将名字及头像!$P$3:$P$257)</f>
        <v>BD</v>
      </c>
      <c r="AU176" s="178"/>
      <c r="AV176" s="177">
        <f>_xlfn.XLOOKUP(C176,全武将名字及头像!$B$3:$B$257,全武将名字及头像!$Q$3:$Q$257)</f>
        <v>14</v>
      </c>
      <c r="DD176" s="121" t="str">
        <f>LOOKUP(C176,全武将名字及头像!$B$3:$B$257,全武将名字及头像!$B$3:$B$257)</f>
        <v>魏延</v>
      </c>
      <c r="DE176" s="121">
        <f t="shared" si="126"/>
        <v>1</v>
      </c>
    </row>
    <row r="177" spans="1:109">
      <c r="A177" s="192" t="str">
        <f t="shared" si="133"/>
        <v>AD</v>
      </c>
      <c r="B177" s="75">
        <v>173</v>
      </c>
      <c r="C177" s="75" t="s">
        <v>323</v>
      </c>
      <c r="D177" s="131" t="str">
        <f t="shared" si="107"/>
        <v>217C</v>
      </c>
      <c r="E177" s="131">
        <f t="shared" si="127"/>
        <v>8572</v>
      </c>
      <c r="F177" s="131" t="str">
        <f t="shared" si="108"/>
        <v>9571</v>
      </c>
      <c r="G177" s="131">
        <f t="shared" si="128"/>
        <v>38257</v>
      </c>
      <c r="H177" s="131" t="str">
        <f t="shared" si="109"/>
        <v>2565</v>
      </c>
      <c r="I177" s="131">
        <f t="shared" si="129"/>
        <v>9573</v>
      </c>
      <c r="J177" s="132">
        <v>5</v>
      </c>
      <c r="K177" s="164" t="str">
        <f t="shared" si="110"/>
        <v>71</v>
      </c>
      <c r="L177" s="132">
        <f t="shared" si="130"/>
        <v>113</v>
      </c>
      <c r="M177" s="164" t="str">
        <f t="shared" si="111"/>
        <v>95</v>
      </c>
      <c r="N177" s="132">
        <f t="shared" si="112"/>
        <v>149.44140625</v>
      </c>
      <c r="O177" s="182"/>
      <c r="P177" s="166">
        <f>_xlfn.XLOOKUP(C177,全武将名字及头像!$B$3:$B$257,全武将名字及头像!$H$3:$H$257)</f>
        <v>99</v>
      </c>
      <c r="Q177" s="166" t="str">
        <f>_xlfn.XLOOKUP(C177,全武将名字及头像!$B$3:$B$257,全武将名字及头像!$I$3:$I$257)</f>
        <v>5E</v>
      </c>
      <c r="R177" s="166">
        <f>_xlfn.XLOOKUP(C177,全武将名字及头像!$B$3:$B$257,全武将名字及头像!$J$3:$J$257)</f>
        <v>70</v>
      </c>
      <c r="S177" s="166" t="str">
        <f>_xlfn.XLOOKUP(C177,全武将名字及头像!$B$3:$B$257,全武将名字及头像!$K$3:$K$257)</f>
        <v>FF</v>
      </c>
      <c r="T177" s="132" t="s">
        <v>93</v>
      </c>
      <c r="U177" s="167" t="str">
        <f>_xlfn.XLOOKUP(C177,武将属性排列!$C$1:$C$255,武将属性排列!$D$1:$D$255)</f>
        <v>在野</v>
      </c>
      <c r="V177" s="168">
        <f>_xlfn.XLOOKUP(C177,武将属性排列!$C$1:$C$255,武将属性排列!$E$1:$E$255)</f>
        <v>97</v>
      </c>
      <c r="W177" s="168">
        <f>_xlfn.XLOOKUP(C177,武将属性排列!$C$1:$C$255,武将属性排列!$F$1:$F$255)</f>
        <v>42</v>
      </c>
      <c r="X177" s="168">
        <f>_xlfn.XLOOKUP(C177,武将属性排列!$C$1:$C$255,武将属性排列!$G$1:$G$255)</f>
        <v>96</v>
      </c>
      <c r="Y177" s="168">
        <f>_xlfn.XLOOKUP(C177,武将属性排列!$C$1:$C$255,武将属性排列!$I$1:$I$255)</f>
        <v>98</v>
      </c>
      <c r="Z177" s="169">
        <f>_xlfn.XLOOKUP(C177,武将属性排列!$C$1:$C$255,武将属性排列!$K$1:$K$255)</f>
        <v>2</v>
      </c>
      <c r="AA177" s="169">
        <v>500</v>
      </c>
      <c r="AB177" s="168">
        <f>_xlfn.XLOOKUP(C177,武将属性排列!$C$1:$C$255,武将属性排列!$O$1:$O$255)</f>
        <v>40</v>
      </c>
      <c r="AC177" s="170">
        <f t="shared" si="131"/>
        <v>266428</v>
      </c>
      <c r="AD177" s="170" t="str">
        <f t="shared" si="113"/>
        <v>410BC</v>
      </c>
      <c r="AE177" s="182"/>
      <c r="AF177" s="171">
        <f t="shared" si="132"/>
        <v>40</v>
      </c>
      <c r="AG177" s="172" t="str">
        <f t="shared" si="114"/>
        <v>61</v>
      </c>
      <c r="AH177" s="172" t="str">
        <f t="shared" si="115"/>
        <v>2A</v>
      </c>
      <c r="AI177" s="172" t="str">
        <f t="shared" si="116"/>
        <v>60</v>
      </c>
      <c r="AJ177" s="164">
        <f t="shared" si="117"/>
        <v>10</v>
      </c>
      <c r="AK177" s="172" t="str">
        <f t="shared" si="118"/>
        <v>62</v>
      </c>
      <c r="AL177" s="183" t="str">
        <f t="shared" si="119"/>
        <v>山军</v>
      </c>
      <c r="AM177" s="184">
        <f t="shared" si="120"/>
        <v>2</v>
      </c>
      <c r="AN177" s="172" t="str">
        <f t="shared" si="121"/>
        <v>5</v>
      </c>
      <c r="AO177" s="174">
        <f t="shared" si="122"/>
        <v>0</v>
      </c>
      <c r="AP177" s="174">
        <f t="shared" si="123"/>
        <v>4</v>
      </c>
      <c r="AQ177" s="175">
        <f t="shared" si="124"/>
        <v>4</v>
      </c>
      <c r="AR177" s="176" t="str">
        <f t="shared" si="125"/>
        <v>28</v>
      </c>
      <c r="AS177" s="182"/>
      <c r="AT177" s="177" t="str">
        <f>_xlfn.XLOOKUP(C177,全武将名字及头像!$B$3:$B$257,全武将名字及头像!$P$3:$P$257)</f>
        <v>BD</v>
      </c>
      <c r="AU177" s="178"/>
      <c r="AV177" s="177">
        <f>_xlfn.XLOOKUP(C177,全武将名字及头像!$B$3:$B$257,全武将名字及头像!$Q$3:$Q$257)</f>
        <v>28</v>
      </c>
      <c r="DD177" s="121" t="str">
        <f>LOOKUP(C177,全武将名字及头像!$B$3:$B$257,全武将名字及头像!$B$3:$B$257)</f>
        <v>文丑</v>
      </c>
      <c r="DE177" s="121">
        <f t="shared" si="126"/>
        <v>1</v>
      </c>
    </row>
    <row r="178" spans="1:109">
      <c r="A178" s="192" t="str">
        <f t="shared" si="133"/>
        <v>AE</v>
      </c>
      <c r="B178" s="75">
        <v>174</v>
      </c>
      <c r="C178" s="75" t="s">
        <v>324</v>
      </c>
      <c r="D178" s="131" t="str">
        <f t="shared" si="107"/>
        <v>217E</v>
      </c>
      <c r="E178" s="131">
        <f t="shared" si="127"/>
        <v>8574</v>
      </c>
      <c r="F178" s="131" t="str">
        <f t="shared" si="108"/>
        <v>9576</v>
      </c>
      <c r="G178" s="131">
        <f t="shared" si="128"/>
        <v>38262</v>
      </c>
      <c r="H178" s="131" t="str">
        <f t="shared" si="109"/>
        <v>256A</v>
      </c>
      <c r="I178" s="131">
        <f t="shared" si="129"/>
        <v>9578</v>
      </c>
      <c r="J178" s="132">
        <v>5</v>
      </c>
      <c r="K178" s="164" t="str">
        <f t="shared" si="110"/>
        <v>76</v>
      </c>
      <c r="L178" s="132">
        <f t="shared" si="130"/>
        <v>118</v>
      </c>
      <c r="M178" s="164" t="str">
        <f t="shared" si="111"/>
        <v>95</v>
      </c>
      <c r="N178" s="132">
        <f t="shared" si="112"/>
        <v>149.4609375</v>
      </c>
      <c r="O178" s="182"/>
      <c r="P178" s="166">
        <f>_xlfn.XLOOKUP(C178,全武将名字及头像!$B$3:$B$257,全武将名字及头像!$H$3:$H$257)</f>
        <v>99</v>
      </c>
      <c r="Q178" s="166" t="str">
        <f>_xlfn.XLOOKUP(C178,全武将名字及头像!$B$3:$B$257,全武将名字及头像!$I$3:$I$257)</f>
        <v>5E</v>
      </c>
      <c r="R178" s="166">
        <f>_xlfn.XLOOKUP(C178,全武将名字及头像!$B$3:$B$257,全武将名字及头像!$J$3:$J$257)</f>
        <v>72</v>
      </c>
      <c r="S178" s="166" t="str">
        <f>_xlfn.XLOOKUP(C178,全武将名字及头像!$B$3:$B$257,全武将名字及头像!$K$3:$K$257)</f>
        <v>FF</v>
      </c>
      <c r="T178" s="132" t="s">
        <v>93</v>
      </c>
      <c r="U178" s="167" t="str">
        <f>_xlfn.XLOOKUP(C178,武将属性排列!$C$1:$C$255,武将属性排列!$D$1:$D$255)</f>
        <v>在野</v>
      </c>
      <c r="V178" s="168">
        <f>_xlfn.XLOOKUP(C178,武将属性排列!$C$1:$C$255,武将属性排列!$E$1:$E$255)</f>
        <v>91</v>
      </c>
      <c r="W178" s="168">
        <f>_xlfn.XLOOKUP(C178,武将属性排列!$C$1:$C$255,武将属性排列!$F$1:$F$255)</f>
        <v>74</v>
      </c>
      <c r="X178" s="168">
        <f>_xlfn.XLOOKUP(C178,武将属性排列!$C$1:$C$255,武将属性排列!$G$1:$G$255)</f>
        <v>87</v>
      </c>
      <c r="Y178" s="168">
        <f>_xlfn.XLOOKUP(C178,武将属性排列!$C$1:$C$255,武将属性排列!$I$1:$I$255)</f>
        <v>90</v>
      </c>
      <c r="Z178" s="169">
        <f>_xlfn.XLOOKUP(C178,武将属性排列!$C$1:$C$255,武将属性排列!$K$1:$K$255)</f>
        <v>1</v>
      </c>
      <c r="AA178" s="169">
        <v>500</v>
      </c>
      <c r="AB178" s="168">
        <f>_xlfn.XLOOKUP(C178,武将属性排列!$C$1:$C$255,武将属性排列!$O$1:$O$255)</f>
        <v>75</v>
      </c>
      <c r="AC178" s="170">
        <f t="shared" si="131"/>
        <v>266436</v>
      </c>
      <c r="AD178" s="170" t="str">
        <f t="shared" si="113"/>
        <v>410C4</v>
      </c>
      <c r="AE178" s="182"/>
      <c r="AF178" s="171">
        <f t="shared" si="132"/>
        <v>40</v>
      </c>
      <c r="AG178" s="172" t="str">
        <f t="shared" si="114"/>
        <v>5B</v>
      </c>
      <c r="AH178" s="172" t="str">
        <f t="shared" si="115"/>
        <v>4A</v>
      </c>
      <c r="AI178" s="172" t="str">
        <f t="shared" si="116"/>
        <v>57</v>
      </c>
      <c r="AJ178" s="164">
        <f t="shared" si="117"/>
        <v>20</v>
      </c>
      <c r="AK178" s="172" t="str">
        <f t="shared" si="118"/>
        <v>5A</v>
      </c>
      <c r="AL178" s="183" t="str">
        <f t="shared" si="119"/>
        <v>水军</v>
      </c>
      <c r="AM178" s="184">
        <f t="shared" si="120"/>
        <v>1</v>
      </c>
      <c r="AN178" s="172" t="str">
        <f t="shared" si="121"/>
        <v>5</v>
      </c>
      <c r="AO178" s="174">
        <f t="shared" si="122"/>
        <v>0</v>
      </c>
      <c r="AP178" s="174">
        <f t="shared" si="123"/>
        <v>3</v>
      </c>
      <c r="AQ178" s="175">
        <f t="shared" si="124"/>
        <v>3</v>
      </c>
      <c r="AR178" s="176" t="str">
        <f t="shared" si="125"/>
        <v>4B</v>
      </c>
      <c r="AS178" s="182"/>
      <c r="AT178" s="177" t="str">
        <f>_xlfn.XLOOKUP(C178,全武将名字及头像!$B$3:$B$257,全武将名字及头像!$P$3:$P$257)</f>
        <v>BE</v>
      </c>
      <c r="AU178" s="178"/>
      <c r="AV178" s="177">
        <f>_xlfn.XLOOKUP(C178,全武将名字及头像!$B$3:$B$257,全武将名字及头像!$Q$3:$Q$257)</f>
        <v>0</v>
      </c>
      <c r="DD178" s="121" t="str">
        <f>LOOKUP(C178,全武将名字及头像!$B$3:$B$257,全武将名字及头像!$B$3:$B$257)</f>
        <v>文聘</v>
      </c>
      <c r="DE178" s="121">
        <f t="shared" si="126"/>
        <v>1</v>
      </c>
    </row>
    <row r="179" spans="1:109">
      <c r="A179" s="192" t="str">
        <f t="shared" si="133"/>
        <v>AF</v>
      </c>
      <c r="B179" s="75">
        <v>175</v>
      </c>
      <c r="C179" s="75" t="s">
        <v>325</v>
      </c>
      <c r="D179" s="131" t="str">
        <f t="shared" si="107"/>
        <v>2180</v>
      </c>
      <c r="E179" s="131">
        <f t="shared" si="127"/>
        <v>8576</v>
      </c>
      <c r="F179" s="131" t="str">
        <f t="shared" si="108"/>
        <v>957B</v>
      </c>
      <c r="G179" s="131">
        <f t="shared" si="128"/>
        <v>38267</v>
      </c>
      <c r="H179" s="131" t="str">
        <f t="shared" si="109"/>
        <v>256F</v>
      </c>
      <c r="I179" s="131">
        <f t="shared" si="129"/>
        <v>9583</v>
      </c>
      <c r="J179" s="132">
        <v>5</v>
      </c>
      <c r="K179" s="164" t="str">
        <f t="shared" si="110"/>
        <v>7B</v>
      </c>
      <c r="L179" s="132">
        <f t="shared" si="130"/>
        <v>123</v>
      </c>
      <c r="M179" s="164" t="str">
        <f t="shared" si="111"/>
        <v>95</v>
      </c>
      <c r="N179" s="132">
        <f t="shared" si="112"/>
        <v>149.48046875</v>
      </c>
      <c r="O179" s="182"/>
      <c r="P179" s="166">
        <f>_xlfn.XLOOKUP(C179,全武将名字及头像!$B$3:$B$257,全武将名字及头像!$H$3:$H$257)</f>
        <v>99</v>
      </c>
      <c r="Q179" s="166" t="str">
        <f>_xlfn.XLOOKUP(C179,全武将名字及头像!$B$3:$B$257,全武将名字及头像!$I$3:$I$257)</f>
        <v>5E</v>
      </c>
      <c r="R179" s="166">
        <f>_xlfn.XLOOKUP(C179,全武将名字及头像!$B$3:$B$257,全武将名字及头像!$J$3:$J$257)</f>
        <v>74</v>
      </c>
      <c r="S179" s="166" t="str">
        <f>_xlfn.XLOOKUP(C179,全武将名字及头像!$B$3:$B$257,全武将名字及头像!$K$3:$K$257)</f>
        <v>FF</v>
      </c>
      <c r="T179" s="132" t="s">
        <v>93</v>
      </c>
      <c r="U179" s="167" t="str">
        <f>_xlfn.XLOOKUP(C179,武将属性排列!$C$1:$C$255,武将属性排列!$D$1:$D$255)</f>
        <v>在野</v>
      </c>
      <c r="V179" s="168">
        <f>_xlfn.XLOOKUP(C179,武将属性排列!$C$1:$C$255,武将属性排列!$E$1:$E$255)</f>
        <v>99</v>
      </c>
      <c r="W179" s="168">
        <f>_xlfn.XLOOKUP(C179,武将属性排列!$C$1:$C$255,武将属性排列!$F$1:$F$255)</f>
        <v>60</v>
      </c>
      <c r="X179" s="168">
        <f>_xlfn.XLOOKUP(C179,武将属性排列!$C$1:$C$255,武将属性排列!$G$1:$G$255)</f>
        <v>98</v>
      </c>
      <c r="Y179" s="168">
        <f>_xlfn.XLOOKUP(C179,武将属性排列!$C$1:$C$255,武将属性排列!$I$1:$I$255)</f>
        <v>88</v>
      </c>
      <c r="Z179" s="169">
        <f>_xlfn.XLOOKUP(C179,武将属性排列!$C$1:$C$255,武将属性排列!$K$1:$K$255)</f>
        <v>2</v>
      </c>
      <c r="AA179" s="169">
        <v>500</v>
      </c>
      <c r="AB179" s="168">
        <f>_xlfn.XLOOKUP(C179,武将属性排列!$C$1:$C$255,武将属性排列!$O$1:$O$255)</f>
        <v>70</v>
      </c>
      <c r="AC179" s="170">
        <f t="shared" si="131"/>
        <v>266444</v>
      </c>
      <c r="AD179" s="170" t="str">
        <f t="shared" si="113"/>
        <v>410CC</v>
      </c>
      <c r="AE179" s="182"/>
      <c r="AF179" s="171">
        <f t="shared" si="132"/>
        <v>40</v>
      </c>
      <c r="AG179" s="172" t="str">
        <f t="shared" si="114"/>
        <v>63</v>
      </c>
      <c r="AH179" s="172" t="str">
        <f t="shared" si="115"/>
        <v>3C</v>
      </c>
      <c r="AI179" s="172" t="str">
        <f t="shared" si="116"/>
        <v>62</v>
      </c>
      <c r="AJ179" s="164">
        <f t="shared" si="117"/>
        <v>10</v>
      </c>
      <c r="AK179" s="172" t="str">
        <f t="shared" si="118"/>
        <v>58</v>
      </c>
      <c r="AL179" s="183" t="str">
        <f t="shared" si="119"/>
        <v>山军</v>
      </c>
      <c r="AM179" s="184">
        <f t="shared" si="120"/>
        <v>2</v>
      </c>
      <c r="AN179" s="172" t="str">
        <f t="shared" si="121"/>
        <v>5</v>
      </c>
      <c r="AO179" s="174">
        <f t="shared" si="122"/>
        <v>0</v>
      </c>
      <c r="AP179" s="174">
        <f t="shared" si="123"/>
        <v>4</v>
      </c>
      <c r="AQ179" s="175">
        <f t="shared" si="124"/>
        <v>4</v>
      </c>
      <c r="AR179" s="176" t="str">
        <f t="shared" si="125"/>
        <v>46</v>
      </c>
      <c r="AS179" s="182"/>
      <c r="AT179" s="177" t="str">
        <f>_xlfn.XLOOKUP(C179,全武将名字及头像!$B$3:$B$257,全武将名字及头像!$P$3:$P$257)</f>
        <v>BE</v>
      </c>
      <c r="AU179" s="178"/>
      <c r="AV179" s="177">
        <f>_xlfn.XLOOKUP(C179,全武将名字及头像!$B$3:$B$257,全武将名字及头像!$Q$3:$Q$257)</f>
        <v>14</v>
      </c>
      <c r="DD179" s="121" t="str">
        <f>LOOKUP(C179,全武将名字及头像!$B$3:$B$257,全武将名字及头像!$B$3:$B$257)</f>
        <v>文鸯</v>
      </c>
      <c r="DE179" s="121">
        <f t="shared" si="126"/>
        <v>1</v>
      </c>
    </row>
    <row r="180" spans="1:109">
      <c r="A180" s="192" t="str">
        <f t="shared" si="133"/>
        <v>B0</v>
      </c>
      <c r="B180" s="75">
        <v>176</v>
      </c>
      <c r="C180" s="75" t="s">
        <v>326</v>
      </c>
      <c r="D180" s="131" t="str">
        <f t="shared" si="107"/>
        <v>2182</v>
      </c>
      <c r="E180" s="131">
        <f t="shared" si="127"/>
        <v>8578</v>
      </c>
      <c r="F180" s="131" t="str">
        <f t="shared" si="108"/>
        <v>9580</v>
      </c>
      <c r="G180" s="131">
        <f t="shared" si="128"/>
        <v>38272</v>
      </c>
      <c r="H180" s="131" t="str">
        <f t="shared" si="109"/>
        <v>2574</v>
      </c>
      <c r="I180" s="131">
        <f t="shared" si="129"/>
        <v>9588</v>
      </c>
      <c r="J180" s="132">
        <v>5</v>
      </c>
      <c r="K180" s="164" t="str">
        <f t="shared" si="110"/>
        <v>80</v>
      </c>
      <c r="L180" s="132">
        <f t="shared" si="130"/>
        <v>128</v>
      </c>
      <c r="M180" s="164" t="str">
        <f t="shared" si="111"/>
        <v>95</v>
      </c>
      <c r="N180" s="132">
        <f t="shared" si="112"/>
        <v>149.5</v>
      </c>
      <c r="O180" s="182"/>
      <c r="P180" s="166" t="str">
        <f>_xlfn.XLOOKUP(C180,全武将名字及头像!$B$3:$B$257,全武将名字及头像!$H$3:$H$257)</f>
        <v>9A</v>
      </c>
      <c r="Q180" s="166">
        <f>_xlfn.XLOOKUP(C180,全武将名字及头像!$B$3:$B$257,全武将名字及头像!$I$3:$I$257)</f>
        <v>50</v>
      </c>
      <c r="R180" s="166">
        <f>_xlfn.XLOOKUP(C180,全武将名字及头像!$B$3:$B$257,全武将名字及头像!$J$3:$J$257)</f>
        <v>52</v>
      </c>
      <c r="S180" s="166" t="str">
        <f>_xlfn.XLOOKUP(C180,全武将名字及头像!$B$3:$B$257,全武将名字及头像!$K$3:$K$257)</f>
        <v>FF</v>
      </c>
      <c r="T180" s="132" t="s">
        <v>93</v>
      </c>
      <c r="U180" s="167" t="str">
        <f>_xlfn.XLOOKUP(C180,武将属性排列!$C$1:$C$255,武将属性排列!$D$1:$D$255)</f>
        <v>在野</v>
      </c>
      <c r="V180" s="168">
        <f>_xlfn.XLOOKUP(C180,武将属性排列!$C$1:$C$255,武将属性排列!$E$1:$E$255)</f>
        <v>91</v>
      </c>
      <c r="W180" s="168">
        <f>_xlfn.XLOOKUP(C180,武将属性排列!$C$1:$C$255,武将属性排列!$F$1:$F$255)</f>
        <v>73</v>
      </c>
      <c r="X180" s="168">
        <f>_xlfn.XLOOKUP(C180,武将属性排列!$C$1:$C$255,武将属性排列!$G$1:$G$255)</f>
        <v>73</v>
      </c>
      <c r="Y180" s="168">
        <f>_xlfn.XLOOKUP(C180,武将属性排列!$C$1:$C$255,武将属性排列!$I$1:$I$255)</f>
        <v>79</v>
      </c>
      <c r="Z180" s="169">
        <f>_xlfn.XLOOKUP(C180,武将属性排列!$C$1:$C$255,武将属性排列!$K$1:$K$255)</f>
        <v>2</v>
      </c>
      <c r="AA180" s="169">
        <v>500</v>
      </c>
      <c r="AB180" s="168">
        <f>_xlfn.XLOOKUP(C180,武将属性排列!$C$1:$C$255,武将属性排列!$O$1:$O$255)</f>
        <v>75</v>
      </c>
      <c r="AC180" s="170">
        <f t="shared" si="131"/>
        <v>266452</v>
      </c>
      <c r="AD180" s="170" t="str">
        <f t="shared" si="113"/>
        <v>410D4</v>
      </c>
      <c r="AE180" s="182"/>
      <c r="AF180" s="171">
        <f t="shared" si="132"/>
        <v>40</v>
      </c>
      <c r="AG180" s="172" t="str">
        <f t="shared" si="114"/>
        <v>5B</v>
      </c>
      <c r="AH180" s="172" t="str">
        <f t="shared" si="115"/>
        <v>49</v>
      </c>
      <c r="AI180" s="172" t="str">
        <f t="shared" si="116"/>
        <v>49</v>
      </c>
      <c r="AJ180" s="164">
        <f t="shared" si="117"/>
        <v>20</v>
      </c>
      <c r="AK180" s="172" t="str">
        <f t="shared" si="118"/>
        <v>4F</v>
      </c>
      <c r="AL180" s="183" t="str">
        <f t="shared" si="119"/>
        <v>山军</v>
      </c>
      <c r="AM180" s="184">
        <f t="shared" si="120"/>
        <v>2</v>
      </c>
      <c r="AN180" s="172" t="str">
        <f t="shared" si="121"/>
        <v>5</v>
      </c>
      <c r="AO180" s="174">
        <f t="shared" si="122"/>
        <v>0</v>
      </c>
      <c r="AP180" s="174">
        <f t="shared" si="123"/>
        <v>4</v>
      </c>
      <c r="AQ180" s="175">
        <f t="shared" si="124"/>
        <v>3</v>
      </c>
      <c r="AR180" s="176" t="str">
        <f t="shared" si="125"/>
        <v>4B</v>
      </c>
      <c r="AS180" s="182"/>
      <c r="AT180" s="177" t="str">
        <f>_xlfn.XLOOKUP(C180,全武将名字及头像!$B$3:$B$257,全武将名字及头像!$P$3:$P$257)</f>
        <v>BE</v>
      </c>
      <c r="AU180" s="178"/>
      <c r="AV180" s="177">
        <f>_xlfn.XLOOKUP(C180,全武将名字及头像!$B$3:$B$257,全武将名字及头像!$Q$3:$Q$257)</f>
        <v>28</v>
      </c>
      <c r="DD180" s="121" t="str">
        <f>LOOKUP(C180,全武将名字及头像!$B$3:$B$257,全武将名字及头像!$B$3:$B$257)</f>
        <v>吴懿</v>
      </c>
      <c r="DE180" s="121">
        <f t="shared" si="126"/>
        <v>1</v>
      </c>
    </row>
    <row r="181" spans="1:109">
      <c r="A181" s="192" t="str">
        <f t="shared" si="133"/>
        <v>B1</v>
      </c>
      <c r="B181" s="75">
        <v>177</v>
      </c>
      <c r="C181" s="75" t="s">
        <v>328</v>
      </c>
      <c r="D181" s="131" t="str">
        <f t="shared" si="107"/>
        <v>2184</v>
      </c>
      <c r="E181" s="131">
        <f t="shared" si="127"/>
        <v>8580</v>
      </c>
      <c r="F181" s="131" t="str">
        <f t="shared" si="108"/>
        <v>9585</v>
      </c>
      <c r="G181" s="131">
        <f t="shared" si="128"/>
        <v>38277</v>
      </c>
      <c r="H181" s="131" t="str">
        <f t="shared" si="109"/>
        <v>2579</v>
      </c>
      <c r="I181" s="131">
        <f t="shared" si="129"/>
        <v>9593</v>
      </c>
      <c r="J181" s="132">
        <v>5</v>
      </c>
      <c r="K181" s="164" t="str">
        <f t="shared" si="110"/>
        <v>85</v>
      </c>
      <c r="L181" s="132">
        <f t="shared" si="130"/>
        <v>133</v>
      </c>
      <c r="M181" s="164" t="str">
        <f t="shared" si="111"/>
        <v>95</v>
      </c>
      <c r="N181" s="132">
        <f t="shared" si="112"/>
        <v>149.51953125</v>
      </c>
      <c r="O181" s="182"/>
      <c r="P181" s="166" t="str">
        <f>_xlfn.XLOOKUP(C181,全武将名字及头像!$B$3:$B$257,全武将名字及头像!$H$3:$H$257)</f>
        <v>9A</v>
      </c>
      <c r="Q181" s="166">
        <f>_xlfn.XLOOKUP(C181,全武将名字及头像!$B$3:$B$257,全武将名字及头像!$I$3:$I$257)</f>
        <v>54</v>
      </c>
      <c r="R181" s="166">
        <f>_xlfn.XLOOKUP(C181,全武将名字及头像!$B$3:$B$257,全武将名字及头像!$J$3:$J$257)</f>
        <v>56</v>
      </c>
      <c r="S181" s="166">
        <f>_xlfn.XLOOKUP(C181,全武将名字及头像!$B$3:$B$257,全武将名字及头像!$K$3:$K$257)</f>
        <v>58</v>
      </c>
      <c r="T181" s="132" t="s">
        <v>93</v>
      </c>
      <c r="U181" s="167" t="str">
        <f>_xlfn.XLOOKUP(C181,武将属性排列!$C$1:$C$255,武将属性排列!$D$1:$D$255)</f>
        <v>在野</v>
      </c>
      <c r="V181" s="168">
        <f>_xlfn.XLOOKUP(C181,武将属性排列!$C$1:$C$255,武将属性排列!$E$1:$E$255)</f>
        <v>94</v>
      </c>
      <c r="W181" s="168">
        <f>_xlfn.XLOOKUP(C181,武将属性排列!$C$1:$C$255,武将属性排列!$F$1:$F$255)</f>
        <v>53</v>
      </c>
      <c r="X181" s="168">
        <f>_xlfn.XLOOKUP(C181,武将属性排列!$C$1:$C$255,武将属性排列!$G$1:$G$255)</f>
        <v>89</v>
      </c>
      <c r="Y181" s="168">
        <f>_xlfn.XLOOKUP(C181,武将属性排列!$C$1:$C$255,武将属性排列!$I$1:$I$255)</f>
        <v>75</v>
      </c>
      <c r="Z181" s="169">
        <f>_xlfn.XLOOKUP(C181,武将属性排列!$C$1:$C$255,武将属性排列!$K$1:$K$255)</f>
        <v>1</v>
      </c>
      <c r="AA181" s="169">
        <v>500</v>
      </c>
      <c r="AB181" s="168">
        <f>_xlfn.XLOOKUP(C181,武将属性排列!$C$1:$C$255,武将属性排列!$O$1:$O$255)</f>
        <v>34</v>
      </c>
      <c r="AC181" s="170">
        <f t="shared" si="131"/>
        <v>266460</v>
      </c>
      <c r="AD181" s="170" t="str">
        <f t="shared" si="113"/>
        <v>410DC</v>
      </c>
      <c r="AE181" s="182"/>
      <c r="AF181" s="171">
        <f t="shared" si="132"/>
        <v>40</v>
      </c>
      <c r="AG181" s="172" t="str">
        <f t="shared" si="114"/>
        <v>5E</v>
      </c>
      <c r="AH181" s="172" t="str">
        <f t="shared" si="115"/>
        <v>35</v>
      </c>
      <c r="AI181" s="172" t="str">
        <f t="shared" si="116"/>
        <v>59</v>
      </c>
      <c r="AJ181" s="164">
        <f t="shared" si="117"/>
        <v>20</v>
      </c>
      <c r="AK181" s="172" t="str">
        <f t="shared" si="118"/>
        <v>4B</v>
      </c>
      <c r="AL181" s="183" t="str">
        <f t="shared" si="119"/>
        <v>水军</v>
      </c>
      <c r="AM181" s="184">
        <f t="shared" si="120"/>
        <v>1</v>
      </c>
      <c r="AN181" s="172" t="str">
        <f t="shared" si="121"/>
        <v>5</v>
      </c>
      <c r="AO181" s="174">
        <f t="shared" si="122"/>
        <v>0</v>
      </c>
      <c r="AP181" s="174">
        <f t="shared" si="123"/>
        <v>3</v>
      </c>
      <c r="AQ181" s="175">
        <f t="shared" si="124"/>
        <v>3</v>
      </c>
      <c r="AR181" s="176" t="str">
        <f t="shared" si="125"/>
        <v>22</v>
      </c>
      <c r="AS181" s="182"/>
      <c r="AT181" s="177" t="str">
        <f>_xlfn.XLOOKUP(C181,全武将名字及头像!$B$3:$B$257,全武将名字及头像!$P$3:$P$257)</f>
        <v>BF</v>
      </c>
      <c r="AU181" s="178"/>
      <c r="AV181" s="177">
        <f>_xlfn.XLOOKUP(C181,全武将名字及头像!$B$3:$B$257,全武将名字及头像!$Q$3:$Q$257)</f>
        <v>0</v>
      </c>
      <c r="DD181" s="121" t="str">
        <f>LOOKUP(C181,全武将名字及头像!$B$3:$B$257,全武将名字及头像!$B$3:$B$257)</f>
        <v>武安国</v>
      </c>
      <c r="DE181" s="121">
        <f t="shared" si="126"/>
        <v>1</v>
      </c>
    </row>
    <row r="182" spans="1:109">
      <c r="A182" s="192" t="str">
        <f t="shared" si="133"/>
        <v>B2</v>
      </c>
      <c r="B182" s="75">
        <v>178</v>
      </c>
      <c r="C182" s="75" t="s">
        <v>329</v>
      </c>
      <c r="D182" s="131" t="str">
        <f t="shared" si="107"/>
        <v>2186</v>
      </c>
      <c r="E182" s="131">
        <f t="shared" si="127"/>
        <v>8582</v>
      </c>
      <c r="F182" s="131" t="str">
        <f t="shared" si="108"/>
        <v>958A</v>
      </c>
      <c r="G182" s="131">
        <f t="shared" si="128"/>
        <v>38282</v>
      </c>
      <c r="H182" s="131" t="str">
        <f t="shared" si="109"/>
        <v>257E</v>
      </c>
      <c r="I182" s="131">
        <f t="shared" si="129"/>
        <v>9598</v>
      </c>
      <c r="J182" s="132">
        <v>5</v>
      </c>
      <c r="K182" s="164" t="str">
        <f t="shared" si="110"/>
        <v>8A</v>
      </c>
      <c r="L182" s="132">
        <f t="shared" si="130"/>
        <v>138</v>
      </c>
      <c r="M182" s="164" t="str">
        <f t="shared" si="111"/>
        <v>95</v>
      </c>
      <c r="N182" s="132">
        <f t="shared" si="112"/>
        <v>149.5390625</v>
      </c>
      <c r="O182" s="182"/>
      <c r="P182" s="166" t="str">
        <f>_xlfn.XLOOKUP(C182,全武将名字及头像!$B$3:$B$257,全武将名字及头像!$H$3:$H$257)</f>
        <v>9A</v>
      </c>
      <c r="Q182" s="166" t="str">
        <f>_xlfn.XLOOKUP(C182,全武将名字及头像!$B$3:$B$257,全武将名字及头像!$I$3:$I$257)</f>
        <v>5A</v>
      </c>
      <c r="R182" s="166" t="str">
        <f>_xlfn.XLOOKUP(C182,全武将名字及头像!$B$3:$B$257,全武将名字及头像!$J$3:$J$257)</f>
        <v>5C</v>
      </c>
      <c r="S182" s="166" t="str">
        <f>_xlfn.XLOOKUP(C182,全武将名字及头像!$B$3:$B$257,全武将名字及头像!$K$3:$K$257)</f>
        <v>5E</v>
      </c>
      <c r="T182" s="132" t="s">
        <v>93</v>
      </c>
      <c r="U182" s="167" t="str">
        <f>_xlfn.XLOOKUP(C182,武将属性排列!$C$1:$C$255,武将属性排列!$D$1:$D$255)</f>
        <v>在野</v>
      </c>
      <c r="V182" s="168">
        <f>_xlfn.XLOOKUP(C182,武将属性排列!$C$1:$C$255,武将属性排列!$E$1:$E$255)</f>
        <v>98</v>
      </c>
      <c r="W182" s="168">
        <f>_xlfn.XLOOKUP(C182,武将属性排列!$C$1:$C$255,武将属性排列!$F$1:$F$255)</f>
        <v>41</v>
      </c>
      <c r="X182" s="168">
        <f>_xlfn.XLOOKUP(C182,武将属性排列!$C$1:$C$255,武将属性排列!$G$1:$G$255)</f>
        <v>86</v>
      </c>
      <c r="Y182" s="168">
        <f>_xlfn.XLOOKUP(C182,武将属性排列!$C$1:$C$255,武将属性排列!$I$1:$I$255)</f>
        <v>55</v>
      </c>
      <c r="Z182" s="169">
        <f>_xlfn.XLOOKUP(C182,武将属性排列!$C$1:$C$255,武将属性排列!$K$1:$K$255)</f>
        <v>2</v>
      </c>
      <c r="AA182" s="169">
        <v>500</v>
      </c>
      <c r="AB182" s="168">
        <f>_xlfn.XLOOKUP(C182,武将属性排列!$C$1:$C$255,武将属性排列!$O$1:$O$255)</f>
        <v>29</v>
      </c>
      <c r="AC182" s="170">
        <f t="shared" si="131"/>
        <v>266468</v>
      </c>
      <c r="AD182" s="170" t="str">
        <f t="shared" si="113"/>
        <v>410E4</v>
      </c>
      <c r="AE182" s="182"/>
      <c r="AF182" s="171">
        <f t="shared" si="132"/>
        <v>40</v>
      </c>
      <c r="AG182" s="172" t="str">
        <f t="shared" si="114"/>
        <v>62</v>
      </c>
      <c r="AH182" s="172" t="str">
        <f t="shared" si="115"/>
        <v>29</v>
      </c>
      <c r="AI182" s="172" t="str">
        <f t="shared" si="116"/>
        <v>56</v>
      </c>
      <c r="AJ182" s="164">
        <f t="shared" si="117"/>
        <v>20</v>
      </c>
      <c r="AK182" s="172" t="str">
        <f t="shared" si="118"/>
        <v>37</v>
      </c>
      <c r="AL182" s="183" t="str">
        <f t="shared" si="119"/>
        <v>山军</v>
      </c>
      <c r="AM182" s="184">
        <f t="shared" si="120"/>
        <v>2</v>
      </c>
      <c r="AN182" s="172" t="str">
        <f t="shared" si="121"/>
        <v>5</v>
      </c>
      <c r="AO182" s="174">
        <f t="shared" si="122"/>
        <v>0</v>
      </c>
      <c r="AP182" s="174">
        <f t="shared" si="123"/>
        <v>3</v>
      </c>
      <c r="AQ182" s="175">
        <f t="shared" si="124"/>
        <v>3</v>
      </c>
      <c r="AR182" s="176" t="str">
        <f t="shared" si="125"/>
        <v>1D</v>
      </c>
      <c r="AS182" s="182"/>
      <c r="AT182" s="177" t="str">
        <f>_xlfn.XLOOKUP(C182,全武将名字及头像!$B$3:$B$257,全武将名字及头像!$P$3:$P$257)</f>
        <v>BF</v>
      </c>
      <c r="AU182" s="178"/>
      <c r="AV182" s="177">
        <f>_xlfn.XLOOKUP(C182,全武将名字及头像!$B$3:$B$257,全武将名字及头像!$Q$3:$Q$257)</f>
        <v>14</v>
      </c>
      <c r="DD182" s="121" t="str">
        <f>LOOKUP(C182,全武将名字及头像!$B$3:$B$257,全武将名字及头像!$B$3:$B$257)</f>
        <v>兀突骨</v>
      </c>
      <c r="DE182" s="121">
        <f t="shared" si="126"/>
        <v>1</v>
      </c>
    </row>
    <row r="183" spans="1:109">
      <c r="A183" s="192" t="str">
        <f t="shared" si="133"/>
        <v>B3</v>
      </c>
      <c r="B183" s="75">
        <v>179</v>
      </c>
      <c r="C183" s="75" t="s">
        <v>330</v>
      </c>
      <c r="D183" s="131" t="str">
        <f t="shared" si="107"/>
        <v>2188</v>
      </c>
      <c r="E183" s="131">
        <f t="shared" si="127"/>
        <v>8584</v>
      </c>
      <c r="F183" s="131" t="str">
        <f t="shared" si="108"/>
        <v>958F</v>
      </c>
      <c r="G183" s="131">
        <f t="shared" si="128"/>
        <v>38287</v>
      </c>
      <c r="H183" s="131" t="str">
        <f t="shared" si="109"/>
        <v>2583</v>
      </c>
      <c r="I183" s="131">
        <f t="shared" si="129"/>
        <v>9603</v>
      </c>
      <c r="J183" s="132">
        <v>5</v>
      </c>
      <c r="K183" s="164" t="str">
        <f t="shared" si="110"/>
        <v>8F</v>
      </c>
      <c r="L183" s="132">
        <f t="shared" si="130"/>
        <v>143</v>
      </c>
      <c r="M183" s="164" t="str">
        <f t="shared" si="111"/>
        <v>95</v>
      </c>
      <c r="N183" s="132">
        <f t="shared" si="112"/>
        <v>149.55859375</v>
      </c>
      <c r="O183" s="182"/>
      <c r="P183" s="166" t="str">
        <f>_xlfn.XLOOKUP(C183,全武将名字及头像!$B$3:$B$257,全武将名字及头像!$H$3:$H$257)</f>
        <v>9A</v>
      </c>
      <c r="Q183" s="166">
        <f>_xlfn.XLOOKUP(C183,全武将名字及头像!$B$3:$B$257,全武将名字及头像!$I$3:$I$257)</f>
        <v>70</v>
      </c>
      <c r="R183" s="166">
        <f>_xlfn.XLOOKUP(C183,全武将名字及头像!$B$3:$B$257,全武将名字及头像!$J$3:$J$257)</f>
        <v>72</v>
      </c>
      <c r="S183" s="166">
        <f>_xlfn.XLOOKUP(C183,全武将名字及头像!$B$3:$B$257,全武将名字及头像!$K$3:$K$257)</f>
        <v>74</v>
      </c>
      <c r="T183" s="132" t="s">
        <v>93</v>
      </c>
      <c r="U183" s="167" t="str">
        <f>_xlfn.XLOOKUP(C183,武将属性排列!$C$1:$C$255,武将属性排列!$D$1:$D$255)</f>
        <v>在野</v>
      </c>
      <c r="V183" s="168">
        <f>_xlfn.XLOOKUP(C183,武将属性排列!$C$1:$C$255,武将属性排列!$E$1:$E$255)</f>
        <v>97</v>
      </c>
      <c r="W183" s="168">
        <f>_xlfn.XLOOKUP(C183,武将属性排列!$C$1:$C$255,武将属性排列!$F$1:$F$255)</f>
        <v>62</v>
      </c>
      <c r="X183" s="168">
        <f>_xlfn.XLOOKUP(C183,武将属性排列!$C$1:$C$255,武将属性排列!$G$1:$G$255)</f>
        <v>93</v>
      </c>
      <c r="Y183" s="168">
        <f>_xlfn.XLOOKUP(C183,武将属性排列!$C$1:$C$255,武将属性排列!$I$1:$I$255)</f>
        <v>98</v>
      </c>
      <c r="Z183" s="169">
        <f>_xlfn.XLOOKUP(C183,武将属性排列!$C$1:$C$255,武将属性排列!$K$1:$K$255)</f>
        <v>2</v>
      </c>
      <c r="AA183" s="169">
        <v>500</v>
      </c>
      <c r="AB183" s="168">
        <f>_xlfn.XLOOKUP(C183,武将属性排列!$C$1:$C$255,武将属性排列!$O$1:$O$255)</f>
        <v>88</v>
      </c>
      <c r="AC183" s="170">
        <f t="shared" si="131"/>
        <v>266476</v>
      </c>
      <c r="AD183" s="170" t="str">
        <f t="shared" si="113"/>
        <v>410EC</v>
      </c>
      <c r="AE183" s="182"/>
      <c r="AF183" s="171">
        <f t="shared" si="132"/>
        <v>40</v>
      </c>
      <c r="AG183" s="172" t="str">
        <f t="shared" si="114"/>
        <v>61</v>
      </c>
      <c r="AH183" s="172" t="str">
        <f t="shared" si="115"/>
        <v>3E</v>
      </c>
      <c r="AI183" s="172" t="str">
        <f t="shared" si="116"/>
        <v>5D</v>
      </c>
      <c r="AJ183" s="164">
        <f t="shared" si="117"/>
        <v>10</v>
      </c>
      <c r="AK183" s="172" t="str">
        <f t="shared" si="118"/>
        <v>62</v>
      </c>
      <c r="AL183" s="183" t="str">
        <f t="shared" si="119"/>
        <v>山军</v>
      </c>
      <c r="AM183" s="184">
        <f t="shared" si="120"/>
        <v>2</v>
      </c>
      <c r="AN183" s="172" t="str">
        <f t="shared" si="121"/>
        <v>5</v>
      </c>
      <c r="AO183" s="174">
        <f t="shared" si="122"/>
        <v>0</v>
      </c>
      <c r="AP183" s="174">
        <f t="shared" si="123"/>
        <v>4</v>
      </c>
      <c r="AQ183" s="175">
        <f t="shared" si="124"/>
        <v>4</v>
      </c>
      <c r="AR183" s="176" t="str">
        <f t="shared" si="125"/>
        <v>58</v>
      </c>
      <c r="AS183" s="182"/>
      <c r="AT183" s="177" t="str">
        <f>_xlfn.XLOOKUP(C183,全武将名字及头像!$B$3:$B$257,全武将名字及头像!$P$3:$P$257)</f>
        <v>BF</v>
      </c>
      <c r="AU183" s="178"/>
      <c r="AV183" s="177">
        <f>_xlfn.XLOOKUP(C183,全武将名字及头像!$B$3:$B$257,全武将名字及头像!$Q$3:$Q$257)</f>
        <v>28</v>
      </c>
      <c r="DD183" s="121" t="str">
        <f>LOOKUP(C183,全武将名字及头像!$B$3:$B$257,全武将名字及头像!$B$3:$B$257)</f>
        <v>夏侯惇</v>
      </c>
      <c r="DE183" s="121">
        <f t="shared" si="126"/>
        <v>1</v>
      </c>
    </row>
    <row r="184" spans="1:109">
      <c r="A184" s="192" t="str">
        <f t="shared" si="133"/>
        <v>B4</v>
      </c>
      <c r="B184" s="75">
        <v>180</v>
      </c>
      <c r="C184" s="75" t="s">
        <v>331</v>
      </c>
      <c r="D184" s="131" t="str">
        <f t="shared" si="107"/>
        <v>218A</v>
      </c>
      <c r="E184" s="131">
        <f t="shared" si="127"/>
        <v>8586</v>
      </c>
      <c r="F184" s="131" t="str">
        <f t="shared" si="108"/>
        <v>9594</v>
      </c>
      <c r="G184" s="131">
        <f t="shared" si="128"/>
        <v>38292</v>
      </c>
      <c r="H184" s="131" t="str">
        <f t="shared" si="109"/>
        <v>2588</v>
      </c>
      <c r="I184" s="131">
        <f t="shared" si="129"/>
        <v>9608</v>
      </c>
      <c r="J184" s="132">
        <v>5</v>
      </c>
      <c r="K184" s="164" t="str">
        <f t="shared" si="110"/>
        <v>94</v>
      </c>
      <c r="L184" s="132">
        <f t="shared" si="130"/>
        <v>148</v>
      </c>
      <c r="M184" s="164" t="str">
        <f t="shared" si="111"/>
        <v>95</v>
      </c>
      <c r="N184" s="132">
        <f t="shared" si="112"/>
        <v>149.578125</v>
      </c>
      <c r="O184" s="182"/>
      <c r="P184" s="166" t="str">
        <f>_xlfn.XLOOKUP(C184,全武将名字及头像!$B$3:$B$257,全武将名字及头像!$H$3:$H$257)</f>
        <v>9A</v>
      </c>
      <c r="Q184" s="166">
        <f>_xlfn.XLOOKUP(C184,全武将名字及头像!$B$3:$B$257,全武将名字及头像!$I$3:$I$257)</f>
        <v>70</v>
      </c>
      <c r="R184" s="166">
        <f>_xlfn.XLOOKUP(C184,全武将名字及头像!$B$3:$B$257,全武将名字及头像!$J$3:$J$257)</f>
        <v>72</v>
      </c>
      <c r="S184" s="166">
        <f>_xlfn.XLOOKUP(C184,全武将名字及头像!$B$3:$B$257,全武将名字及头像!$K$3:$K$257)</f>
        <v>76</v>
      </c>
      <c r="T184" s="132" t="s">
        <v>93</v>
      </c>
      <c r="U184" s="167" t="str">
        <f>_xlfn.XLOOKUP(C184,武将属性排列!$C$1:$C$255,武将属性排列!$D$1:$D$255)</f>
        <v>在野</v>
      </c>
      <c r="V184" s="168">
        <f>_xlfn.XLOOKUP(C184,武将属性排列!$C$1:$C$255,武将属性排列!$E$1:$E$255)</f>
        <v>92</v>
      </c>
      <c r="W184" s="168">
        <f>_xlfn.XLOOKUP(C184,武将属性排列!$C$1:$C$255,武将属性排列!$F$1:$F$255)</f>
        <v>55</v>
      </c>
      <c r="X184" s="168">
        <f>_xlfn.XLOOKUP(C184,武将属性排列!$C$1:$C$255,武将属性排列!$G$1:$G$255)</f>
        <v>82</v>
      </c>
      <c r="Y184" s="168">
        <f>_xlfn.XLOOKUP(C184,武将属性排列!$C$1:$C$255,武将属性排列!$I$1:$I$255)</f>
        <v>75</v>
      </c>
      <c r="Z184" s="169">
        <f>_xlfn.XLOOKUP(C184,武将属性排列!$C$1:$C$255,武将属性排列!$K$1:$K$255)</f>
        <v>2</v>
      </c>
      <c r="AA184" s="169">
        <v>500</v>
      </c>
      <c r="AB184" s="168">
        <f>_xlfn.XLOOKUP(C184,武将属性排列!$C$1:$C$255,武将属性排列!$O$1:$O$255)</f>
        <v>50</v>
      </c>
      <c r="AC184" s="170">
        <f t="shared" si="131"/>
        <v>266484</v>
      </c>
      <c r="AD184" s="170" t="str">
        <f t="shared" si="113"/>
        <v>410F4</v>
      </c>
      <c r="AE184" s="182"/>
      <c r="AF184" s="171">
        <f t="shared" si="132"/>
        <v>40</v>
      </c>
      <c r="AG184" s="172" t="str">
        <f t="shared" si="114"/>
        <v>5C</v>
      </c>
      <c r="AH184" s="172" t="str">
        <f t="shared" si="115"/>
        <v>37</v>
      </c>
      <c r="AI184" s="172" t="str">
        <f t="shared" si="116"/>
        <v>52</v>
      </c>
      <c r="AJ184" s="164">
        <f t="shared" si="117"/>
        <v>20</v>
      </c>
      <c r="AK184" s="172" t="str">
        <f t="shared" si="118"/>
        <v>4B</v>
      </c>
      <c r="AL184" s="183" t="str">
        <f t="shared" si="119"/>
        <v>山军</v>
      </c>
      <c r="AM184" s="184">
        <f t="shared" si="120"/>
        <v>2</v>
      </c>
      <c r="AN184" s="172" t="str">
        <f t="shared" si="121"/>
        <v>5</v>
      </c>
      <c r="AO184" s="174">
        <f t="shared" si="122"/>
        <v>0</v>
      </c>
      <c r="AP184" s="174">
        <f t="shared" si="123"/>
        <v>3</v>
      </c>
      <c r="AQ184" s="175">
        <f t="shared" si="124"/>
        <v>3</v>
      </c>
      <c r="AR184" s="176" t="str">
        <f t="shared" si="125"/>
        <v>32</v>
      </c>
      <c r="AS184" s="182"/>
      <c r="AT184" s="177" t="str">
        <f>_xlfn.XLOOKUP(C184,全武将名字及头像!$B$3:$B$257,全武将名字及头像!$P$3:$P$257)</f>
        <v>C0</v>
      </c>
      <c r="AU184" s="178"/>
      <c r="AV184" s="177">
        <f>_xlfn.XLOOKUP(C184,全武将名字及头像!$B$3:$B$257,全武将名字及头像!$Q$3:$Q$257)</f>
        <v>0</v>
      </c>
      <c r="DD184" s="121" t="str">
        <f>LOOKUP(C184,全武将名字及头像!$B$3:$B$257,全武将名字及头像!$B$3:$B$257)</f>
        <v>夏侯兰</v>
      </c>
      <c r="DE184" s="121">
        <f t="shared" si="126"/>
        <v>1</v>
      </c>
    </row>
    <row r="185" spans="1:109">
      <c r="A185" s="192" t="str">
        <f t="shared" si="133"/>
        <v>B5</v>
      </c>
      <c r="B185" s="75">
        <v>181</v>
      </c>
      <c r="C185" s="75" t="s">
        <v>332</v>
      </c>
      <c r="D185" s="131" t="str">
        <f t="shared" si="107"/>
        <v>218C</v>
      </c>
      <c r="E185" s="131">
        <f t="shared" si="127"/>
        <v>8588</v>
      </c>
      <c r="F185" s="131" t="str">
        <f t="shared" si="108"/>
        <v>9599</v>
      </c>
      <c r="G185" s="131">
        <f t="shared" si="128"/>
        <v>38297</v>
      </c>
      <c r="H185" s="131" t="str">
        <f t="shared" si="109"/>
        <v>258D</v>
      </c>
      <c r="I185" s="131">
        <f t="shared" si="129"/>
        <v>9613</v>
      </c>
      <c r="J185" s="132">
        <v>5</v>
      </c>
      <c r="K185" s="164" t="str">
        <f t="shared" si="110"/>
        <v>99</v>
      </c>
      <c r="L185" s="132">
        <f t="shared" si="130"/>
        <v>153</v>
      </c>
      <c r="M185" s="164" t="str">
        <f t="shared" si="111"/>
        <v>95</v>
      </c>
      <c r="N185" s="132">
        <f t="shared" si="112"/>
        <v>149.59765625</v>
      </c>
      <c r="O185" s="182"/>
      <c r="P185" s="166" t="str">
        <f>_xlfn.XLOOKUP(C185,全武将名字及头像!$B$3:$B$257,全武将名字及头像!$H$3:$H$257)</f>
        <v>9A</v>
      </c>
      <c r="Q185" s="166">
        <f>_xlfn.XLOOKUP(C185,全武将名字及头像!$B$3:$B$257,全武将名字及头像!$I$3:$I$257)</f>
        <v>70</v>
      </c>
      <c r="R185" s="166">
        <f>_xlfn.XLOOKUP(C185,全武将名字及头像!$B$3:$B$257,全武将名字及头像!$J$3:$J$257)</f>
        <v>72</v>
      </c>
      <c r="S185" s="166">
        <f>_xlfn.XLOOKUP(C185,全武将名字及头像!$B$3:$B$257,全武将名字及头像!$K$3:$K$257)</f>
        <v>78</v>
      </c>
      <c r="T185" s="132" t="s">
        <v>93</v>
      </c>
      <c r="U185" s="167" t="str">
        <f>_xlfn.XLOOKUP(C185,武将属性排列!$C$1:$C$255,武将属性排列!$D$1:$D$255)</f>
        <v>在野</v>
      </c>
      <c r="V185" s="168">
        <f>_xlfn.XLOOKUP(C185,武将属性排列!$C$1:$C$255,武将属性排列!$E$1:$E$255)</f>
        <v>98</v>
      </c>
      <c r="W185" s="168">
        <f>_xlfn.XLOOKUP(C185,武将属性排列!$C$1:$C$255,武将属性排列!$F$1:$F$255)</f>
        <v>55</v>
      </c>
      <c r="X185" s="168">
        <f>_xlfn.XLOOKUP(C185,武将属性排列!$C$1:$C$255,武将属性排列!$G$1:$G$255)</f>
        <v>91</v>
      </c>
      <c r="Y185" s="168">
        <f>_xlfn.XLOOKUP(C185,武将属性排列!$C$1:$C$255,武将属性排列!$I$1:$I$255)</f>
        <v>98</v>
      </c>
      <c r="Z185" s="169">
        <f>_xlfn.XLOOKUP(C185,武将属性排列!$C$1:$C$255,武将属性排列!$K$1:$K$255)</f>
        <v>2</v>
      </c>
      <c r="AA185" s="169">
        <v>500</v>
      </c>
      <c r="AB185" s="168">
        <f>_xlfn.XLOOKUP(C185,武将属性排列!$C$1:$C$255,武将属性排列!$O$1:$O$255)</f>
        <v>51</v>
      </c>
      <c r="AC185" s="170">
        <f t="shared" si="131"/>
        <v>266492</v>
      </c>
      <c r="AD185" s="170" t="str">
        <f t="shared" si="113"/>
        <v>410FC</v>
      </c>
      <c r="AE185" s="182"/>
      <c r="AF185" s="171">
        <f t="shared" si="132"/>
        <v>40</v>
      </c>
      <c r="AG185" s="172" t="str">
        <f t="shared" si="114"/>
        <v>62</v>
      </c>
      <c r="AH185" s="172" t="str">
        <f t="shared" si="115"/>
        <v>37</v>
      </c>
      <c r="AI185" s="172" t="str">
        <f t="shared" si="116"/>
        <v>5B</v>
      </c>
      <c r="AJ185" s="164">
        <f t="shared" si="117"/>
        <v>10</v>
      </c>
      <c r="AK185" s="172" t="str">
        <f t="shared" si="118"/>
        <v>62</v>
      </c>
      <c r="AL185" s="183" t="str">
        <f t="shared" si="119"/>
        <v>山军</v>
      </c>
      <c r="AM185" s="184">
        <f t="shared" si="120"/>
        <v>2</v>
      </c>
      <c r="AN185" s="172" t="str">
        <f t="shared" si="121"/>
        <v>5</v>
      </c>
      <c r="AO185" s="174">
        <f t="shared" si="122"/>
        <v>0</v>
      </c>
      <c r="AP185" s="174">
        <f t="shared" si="123"/>
        <v>4</v>
      </c>
      <c r="AQ185" s="175">
        <f t="shared" si="124"/>
        <v>4</v>
      </c>
      <c r="AR185" s="176" t="str">
        <f t="shared" si="125"/>
        <v>33</v>
      </c>
      <c r="AS185" s="182"/>
      <c r="AT185" s="177" t="str">
        <f>_xlfn.XLOOKUP(C185,全武将名字及头像!$B$3:$B$257,全武将名字及头像!$P$3:$P$257)</f>
        <v>C0</v>
      </c>
      <c r="AU185" s="178"/>
      <c r="AV185" s="177">
        <f>_xlfn.XLOOKUP(C185,全武将名字及头像!$B$3:$B$257,全武将名字及头像!$Q$3:$Q$257)</f>
        <v>14</v>
      </c>
      <c r="DD185" s="121" t="str">
        <f>LOOKUP(C185,全武将名字及头像!$B$3:$B$257,全武将名字及头像!$B$3:$B$257)</f>
        <v>夏侯渊</v>
      </c>
      <c r="DE185" s="121">
        <f t="shared" si="126"/>
        <v>1</v>
      </c>
    </row>
    <row r="186" spans="1:109">
      <c r="A186" s="192" t="str">
        <f t="shared" si="133"/>
        <v>B6</v>
      </c>
      <c r="B186" s="75">
        <v>182</v>
      </c>
      <c r="C186" s="75" t="s">
        <v>333</v>
      </c>
      <c r="D186" s="131" t="str">
        <f t="shared" si="107"/>
        <v>218E</v>
      </c>
      <c r="E186" s="131">
        <f t="shared" si="127"/>
        <v>8590</v>
      </c>
      <c r="F186" s="131" t="str">
        <f t="shared" si="108"/>
        <v>959E</v>
      </c>
      <c r="G186" s="131">
        <f t="shared" si="128"/>
        <v>38302</v>
      </c>
      <c r="H186" s="131" t="str">
        <f t="shared" si="109"/>
        <v>2592</v>
      </c>
      <c r="I186" s="131">
        <f t="shared" si="129"/>
        <v>9618</v>
      </c>
      <c r="J186" s="132">
        <v>5</v>
      </c>
      <c r="K186" s="164" t="str">
        <f t="shared" si="110"/>
        <v>9E</v>
      </c>
      <c r="L186" s="132">
        <f t="shared" si="130"/>
        <v>158</v>
      </c>
      <c r="M186" s="164" t="str">
        <f t="shared" si="111"/>
        <v>95</v>
      </c>
      <c r="N186" s="132">
        <f t="shared" si="112"/>
        <v>149.6171875</v>
      </c>
      <c r="O186" s="182"/>
      <c r="P186" s="166">
        <f>_xlfn.XLOOKUP(C186,全武将名字及头像!$B$3:$B$257,全武将名字及头像!$H$3:$H$257)</f>
        <v>97</v>
      </c>
      <c r="Q186" s="166" t="str">
        <f>_xlfn.XLOOKUP(C186,全武将名字及头像!$B$3:$B$257,全武将名字及头像!$I$3:$I$257)</f>
        <v>7A</v>
      </c>
      <c r="R186" s="166" t="str">
        <f>_xlfn.XLOOKUP(C186,全武将名字及头像!$B$3:$B$257,全武将名字及头像!$J$3:$J$257)</f>
        <v>7C</v>
      </c>
      <c r="S186" s="166" t="str">
        <f>_xlfn.XLOOKUP(C186,全武将名字及头像!$B$3:$B$257,全武将名字及头像!$K$3:$K$257)</f>
        <v>FF</v>
      </c>
      <c r="T186" s="132" t="s">
        <v>93</v>
      </c>
      <c r="U186" s="167" t="str">
        <f>_xlfn.XLOOKUP(C186,武将属性排列!$C$1:$C$255,武将属性排列!$D$1:$D$255)</f>
        <v>在野</v>
      </c>
      <c r="V186" s="168">
        <f>_xlfn.XLOOKUP(C186,武将属性排列!$C$1:$C$255,武将属性排列!$E$1:$E$255)</f>
        <v>79</v>
      </c>
      <c r="W186" s="168">
        <f>_xlfn.XLOOKUP(C186,武将属性排列!$C$1:$C$255,武将属性排列!$F$1:$F$255)</f>
        <v>85</v>
      </c>
      <c r="X186" s="168">
        <f>_xlfn.XLOOKUP(C186,武将属性排列!$C$1:$C$255,武将属性排列!$G$1:$G$255)</f>
        <v>61</v>
      </c>
      <c r="Y186" s="168">
        <f>_xlfn.XLOOKUP(C186,武将属性排列!$C$1:$C$255,武将属性排列!$I$1:$I$255)</f>
        <v>75</v>
      </c>
      <c r="Z186" s="169">
        <f>_xlfn.XLOOKUP(C186,武将属性排列!$C$1:$C$255,武将属性排列!$K$1:$K$255)</f>
        <v>0</v>
      </c>
      <c r="AA186" s="169">
        <v>500</v>
      </c>
      <c r="AB186" s="168">
        <f>_xlfn.XLOOKUP(C186,武将属性排列!$C$1:$C$255,武将属性排列!$O$1:$O$255)</f>
        <v>80</v>
      </c>
      <c r="AC186" s="170">
        <f t="shared" si="131"/>
        <v>266500</v>
      </c>
      <c r="AD186" s="170" t="str">
        <f t="shared" si="113"/>
        <v>41104</v>
      </c>
      <c r="AE186" s="182"/>
      <c r="AF186" s="171">
        <f t="shared" si="132"/>
        <v>40</v>
      </c>
      <c r="AG186" s="172" t="str">
        <f t="shared" si="114"/>
        <v>4F</v>
      </c>
      <c r="AH186" s="172" t="str">
        <f t="shared" si="115"/>
        <v>55</v>
      </c>
      <c r="AI186" s="172" t="str">
        <f t="shared" si="116"/>
        <v>3D</v>
      </c>
      <c r="AJ186" s="164">
        <f t="shared" si="117"/>
        <v>30</v>
      </c>
      <c r="AK186" s="172" t="str">
        <f t="shared" si="118"/>
        <v>4B</v>
      </c>
      <c r="AL186" s="183" t="str">
        <f t="shared" si="119"/>
        <v>平军</v>
      </c>
      <c r="AM186" s="184" t="str">
        <f t="shared" si="120"/>
        <v>0</v>
      </c>
      <c r="AN186" s="172" t="str">
        <f t="shared" si="121"/>
        <v>5</v>
      </c>
      <c r="AO186" s="174">
        <f t="shared" si="122"/>
        <v>0</v>
      </c>
      <c r="AP186" s="174">
        <f t="shared" si="123"/>
        <v>3</v>
      </c>
      <c r="AQ186" s="175">
        <f t="shared" si="124"/>
        <v>2</v>
      </c>
      <c r="AR186" s="176" t="str">
        <f t="shared" si="125"/>
        <v>50</v>
      </c>
      <c r="AS186" s="182"/>
      <c r="AT186" s="177" t="str">
        <f>_xlfn.XLOOKUP(C186,全武将名字及头像!$B$3:$B$257,全武将名字及头像!$P$3:$P$257)</f>
        <v>C0</v>
      </c>
      <c r="AU186" s="178"/>
      <c r="AV186" s="177">
        <f>_xlfn.XLOOKUP(C186,全武将名字及头像!$B$3:$B$257,全武将名字及头像!$Q$3:$Q$257)</f>
        <v>28</v>
      </c>
      <c r="DD186" s="121" t="str">
        <f>LOOKUP(C186,全武将名字及头像!$B$3:$B$257,全武将名字及头像!$B$3:$B$257)</f>
        <v>向宠</v>
      </c>
      <c r="DE186" s="121">
        <f t="shared" si="126"/>
        <v>1</v>
      </c>
    </row>
    <row r="187" spans="1:109">
      <c r="A187" s="192" t="str">
        <f t="shared" si="133"/>
        <v>B7</v>
      </c>
      <c r="B187" s="75">
        <v>183</v>
      </c>
      <c r="C187" s="75" t="s">
        <v>334</v>
      </c>
      <c r="D187" s="131" t="str">
        <f t="shared" si="107"/>
        <v>2190</v>
      </c>
      <c r="E187" s="131">
        <f t="shared" si="127"/>
        <v>8592</v>
      </c>
      <c r="F187" s="131" t="str">
        <f t="shared" si="108"/>
        <v>95A3</v>
      </c>
      <c r="G187" s="131">
        <f t="shared" si="128"/>
        <v>38307</v>
      </c>
      <c r="H187" s="131" t="str">
        <f t="shared" si="109"/>
        <v>2597</v>
      </c>
      <c r="I187" s="131">
        <f t="shared" si="129"/>
        <v>9623</v>
      </c>
      <c r="J187" s="132">
        <v>5</v>
      </c>
      <c r="K187" s="164" t="str">
        <f t="shared" si="110"/>
        <v>A3</v>
      </c>
      <c r="L187" s="132">
        <f t="shared" si="130"/>
        <v>163</v>
      </c>
      <c r="M187" s="164" t="str">
        <f t="shared" si="111"/>
        <v>95</v>
      </c>
      <c r="N187" s="132">
        <f t="shared" si="112"/>
        <v>149.63671875</v>
      </c>
      <c r="O187" s="182"/>
      <c r="P187" s="166">
        <f>_xlfn.XLOOKUP(C187,全武将名字及头像!$B$3:$B$257,全武将名字及头像!$H$3:$H$257)</f>
        <v>98</v>
      </c>
      <c r="Q187" s="166" t="str">
        <f>_xlfn.XLOOKUP(C187,全武将名字及头像!$B$3:$B$257,全武将名字及头像!$I$3:$I$257)</f>
        <v>7A</v>
      </c>
      <c r="R187" s="166" t="str">
        <f>_xlfn.XLOOKUP(C187,全武将名字及头像!$B$3:$B$257,全武将名字及头像!$J$3:$J$257)</f>
        <v>7C</v>
      </c>
      <c r="S187" s="166" t="str">
        <f>_xlfn.XLOOKUP(C187,全武将名字及头像!$B$3:$B$257,全武将名字及头像!$K$3:$K$257)</f>
        <v>FF</v>
      </c>
      <c r="T187" s="132" t="s">
        <v>93</v>
      </c>
      <c r="U187" s="167" t="str">
        <f>_xlfn.XLOOKUP(C187,武将属性排列!$C$1:$C$255,武将属性排列!$D$1:$D$255)</f>
        <v>在野</v>
      </c>
      <c r="V187" s="168">
        <f>_xlfn.XLOOKUP(C187,武将属性排列!$C$1:$C$255,武将属性排列!$E$1:$E$255)</f>
        <v>53</v>
      </c>
      <c r="W187" s="168">
        <f>_xlfn.XLOOKUP(C187,武将属性排列!$C$1:$C$255,武将属性排列!$F$1:$F$255)</f>
        <v>81</v>
      </c>
      <c r="X187" s="168">
        <f>_xlfn.XLOOKUP(C187,武将属性排列!$C$1:$C$255,武将属性排列!$G$1:$G$255)</f>
        <v>41</v>
      </c>
      <c r="Y187" s="168">
        <f>_xlfn.XLOOKUP(C187,武将属性排列!$C$1:$C$255,武将属性排列!$I$1:$I$255)</f>
        <v>99</v>
      </c>
      <c r="Z187" s="169">
        <f>_xlfn.XLOOKUP(C187,武将属性排列!$C$1:$C$255,武将属性排列!$K$1:$K$255)</f>
        <v>0</v>
      </c>
      <c r="AA187" s="169">
        <v>500</v>
      </c>
      <c r="AB187" s="168">
        <f>_xlfn.XLOOKUP(C187,武将属性排列!$C$1:$C$255,武将属性排列!$O$1:$O$255)</f>
        <v>92</v>
      </c>
      <c r="AC187" s="170">
        <f t="shared" si="131"/>
        <v>266508</v>
      </c>
      <c r="AD187" s="170" t="str">
        <f t="shared" si="113"/>
        <v>4110C</v>
      </c>
      <c r="AE187" s="182"/>
      <c r="AF187" s="171">
        <f t="shared" si="132"/>
        <v>40</v>
      </c>
      <c r="AG187" s="172" t="str">
        <f t="shared" si="114"/>
        <v>35</v>
      </c>
      <c r="AH187" s="172" t="str">
        <f t="shared" si="115"/>
        <v>51</v>
      </c>
      <c r="AI187" s="172" t="str">
        <f t="shared" si="116"/>
        <v>29</v>
      </c>
      <c r="AJ187" s="164">
        <f t="shared" si="117"/>
        <v>40</v>
      </c>
      <c r="AK187" s="172" t="str">
        <f t="shared" si="118"/>
        <v>63</v>
      </c>
      <c r="AL187" s="183" t="str">
        <f t="shared" si="119"/>
        <v>平军</v>
      </c>
      <c r="AM187" s="184" t="str">
        <f t="shared" si="120"/>
        <v>0</v>
      </c>
      <c r="AN187" s="172" t="str">
        <f t="shared" si="121"/>
        <v>5</v>
      </c>
      <c r="AO187" s="174">
        <f t="shared" si="122"/>
        <v>0</v>
      </c>
      <c r="AP187" s="174">
        <f t="shared" si="123"/>
        <v>3</v>
      </c>
      <c r="AQ187" s="175">
        <f t="shared" si="124"/>
        <v>1</v>
      </c>
      <c r="AR187" s="176" t="str">
        <f t="shared" si="125"/>
        <v>5C</v>
      </c>
      <c r="AS187" s="182"/>
      <c r="AT187" s="177" t="str">
        <f>_xlfn.XLOOKUP(C187,全武将名字及头像!$B$3:$B$257,全武将名字及头像!$P$3:$P$257)</f>
        <v>C1</v>
      </c>
      <c r="AU187" s="178"/>
      <c r="AV187" s="177">
        <f>_xlfn.XLOOKUP(C187,全武将名字及头像!$B$3:$B$257,全武将名字及头像!$Q$3:$Q$257)</f>
        <v>0</v>
      </c>
      <c r="DD187" s="121" t="str">
        <f>LOOKUP(C187,全武将名字及头像!$B$3:$B$257,全武将名字及头像!$B$3:$B$257)</f>
        <v>小乔</v>
      </c>
      <c r="DE187" s="121">
        <f t="shared" si="126"/>
        <v>1</v>
      </c>
    </row>
    <row r="188" spans="1:109">
      <c r="A188" s="192" t="str">
        <f t="shared" si="133"/>
        <v>B8</v>
      </c>
      <c r="B188" s="75">
        <v>184</v>
      </c>
      <c r="C188" s="75" t="s">
        <v>335</v>
      </c>
      <c r="D188" s="131" t="str">
        <f t="shared" si="107"/>
        <v>2192</v>
      </c>
      <c r="E188" s="131">
        <f t="shared" si="127"/>
        <v>8594</v>
      </c>
      <c r="F188" s="131" t="str">
        <f t="shared" si="108"/>
        <v>95A8</v>
      </c>
      <c r="G188" s="131">
        <f t="shared" si="128"/>
        <v>38312</v>
      </c>
      <c r="H188" s="131" t="str">
        <f t="shared" si="109"/>
        <v>259C</v>
      </c>
      <c r="I188" s="131">
        <f t="shared" si="129"/>
        <v>9628</v>
      </c>
      <c r="J188" s="132">
        <v>5</v>
      </c>
      <c r="K188" s="164" t="str">
        <f t="shared" si="110"/>
        <v>A8</v>
      </c>
      <c r="L188" s="132">
        <f t="shared" si="130"/>
        <v>168</v>
      </c>
      <c r="M188" s="164" t="str">
        <f t="shared" si="111"/>
        <v>95</v>
      </c>
      <c r="N188" s="132">
        <f t="shared" si="112"/>
        <v>149.65625</v>
      </c>
      <c r="O188" s="182"/>
      <c r="P188" s="166" t="str">
        <f>_xlfn.XLOOKUP(C188,全武将名字及头像!$B$3:$B$257,全武将名字及头像!$H$3:$H$257)</f>
        <v>9C</v>
      </c>
      <c r="Q188" s="166">
        <f>_xlfn.XLOOKUP(C188,全武将名字及头像!$B$3:$B$257,全武将名字及头像!$I$3:$I$257)</f>
        <v>50</v>
      </c>
      <c r="R188" s="166">
        <f>_xlfn.XLOOKUP(C188,全武将名字及头像!$B$3:$B$257,全武将名字及头像!$J$3:$J$257)</f>
        <v>52</v>
      </c>
      <c r="S188" s="166" t="str">
        <f>_xlfn.XLOOKUP(C188,全武将名字及头像!$B$3:$B$257,全武将名字及头像!$K$3:$K$257)</f>
        <v>FF</v>
      </c>
      <c r="T188" s="132" t="s">
        <v>93</v>
      </c>
      <c r="U188" s="167" t="str">
        <f>_xlfn.XLOOKUP(C188,武将属性排列!$C$1:$C$255,武将属性排列!$D$1:$D$255)</f>
        <v>在野</v>
      </c>
      <c r="V188" s="168">
        <f>_xlfn.XLOOKUP(C188,武将属性排列!$C$1:$C$255,武将属性排列!$E$1:$E$255)</f>
        <v>61</v>
      </c>
      <c r="W188" s="168">
        <f>_xlfn.XLOOKUP(C188,武将属性排列!$C$1:$C$255,武将属性排列!$F$1:$F$255)</f>
        <v>89</v>
      </c>
      <c r="X188" s="168">
        <f>_xlfn.XLOOKUP(C188,武将属性排列!$C$1:$C$255,武将属性排列!$G$1:$G$255)</f>
        <v>41</v>
      </c>
      <c r="Y188" s="168">
        <f>_xlfn.XLOOKUP(C188,武将属性排列!$C$1:$C$255,武将属性排列!$I$1:$I$255)</f>
        <v>79</v>
      </c>
      <c r="Z188" s="169">
        <f>_xlfn.XLOOKUP(C188,武将属性排列!$C$1:$C$255,武将属性排列!$K$1:$K$255)</f>
        <v>0</v>
      </c>
      <c r="AA188" s="169">
        <v>500</v>
      </c>
      <c r="AB188" s="168">
        <f>_xlfn.XLOOKUP(C188,武将属性排列!$C$1:$C$255,武将属性排列!$O$1:$O$255)</f>
        <v>84</v>
      </c>
      <c r="AC188" s="170">
        <f t="shared" si="131"/>
        <v>266516</v>
      </c>
      <c r="AD188" s="170" t="str">
        <f t="shared" si="113"/>
        <v>41114</v>
      </c>
      <c r="AE188" s="182"/>
      <c r="AF188" s="171">
        <f t="shared" si="132"/>
        <v>40</v>
      </c>
      <c r="AG188" s="172" t="str">
        <f t="shared" si="114"/>
        <v>3D</v>
      </c>
      <c r="AH188" s="172" t="str">
        <f t="shared" si="115"/>
        <v>59</v>
      </c>
      <c r="AI188" s="172" t="str">
        <f t="shared" si="116"/>
        <v>29</v>
      </c>
      <c r="AJ188" s="164">
        <f t="shared" si="117"/>
        <v>40</v>
      </c>
      <c r="AK188" s="172" t="str">
        <f t="shared" si="118"/>
        <v>4F</v>
      </c>
      <c r="AL188" s="183" t="str">
        <f t="shared" si="119"/>
        <v>平军</v>
      </c>
      <c r="AM188" s="184" t="str">
        <f t="shared" si="120"/>
        <v>0</v>
      </c>
      <c r="AN188" s="172" t="str">
        <f t="shared" si="121"/>
        <v>5</v>
      </c>
      <c r="AO188" s="174">
        <f t="shared" si="122"/>
        <v>0</v>
      </c>
      <c r="AP188" s="174">
        <f t="shared" si="123"/>
        <v>3</v>
      </c>
      <c r="AQ188" s="175">
        <f t="shared" si="124"/>
        <v>1</v>
      </c>
      <c r="AR188" s="176" t="str">
        <f t="shared" si="125"/>
        <v>54</v>
      </c>
      <c r="AS188" s="182"/>
      <c r="AT188" s="177" t="str">
        <f>_xlfn.XLOOKUP(C188,全武将名字及头像!$B$3:$B$257,全武将名字及头像!$P$3:$P$257)</f>
        <v>C1</v>
      </c>
      <c r="AU188" s="178"/>
      <c r="AV188" s="177">
        <f>_xlfn.XLOOKUP(C188,全武将名字及头像!$B$3:$B$257,全武将名字及头像!$Q$3:$Q$257)</f>
        <v>14</v>
      </c>
      <c r="DD188" s="121" t="str">
        <f>LOOKUP(C188,全武将名字及头像!$B$3:$B$257,全武将名字及头像!$B$3:$B$257)</f>
        <v>辛毗</v>
      </c>
      <c r="DE188" s="121">
        <f t="shared" si="126"/>
        <v>1</v>
      </c>
    </row>
    <row r="189" spans="1:109">
      <c r="A189" s="192" t="str">
        <f t="shared" si="133"/>
        <v>B9</v>
      </c>
      <c r="B189" s="75">
        <v>185</v>
      </c>
      <c r="C189" s="75" t="s">
        <v>337</v>
      </c>
      <c r="D189" s="131" t="str">
        <f t="shared" si="107"/>
        <v>2194</v>
      </c>
      <c r="E189" s="131">
        <f t="shared" si="127"/>
        <v>8596</v>
      </c>
      <c r="F189" s="131" t="str">
        <f t="shared" si="108"/>
        <v>95AD</v>
      </c>
      <c r="G189" s="131">
        <f t="shared" si="128"/>
        <v>38317</v>
      </c>
      <c r="H189" s="131" t="str">
        <f t="shared" si="109"/>
        <v>25A1</v>
      </c>
      <c r="I189" s="131">
        <f t="shared" si="129"/>
        <v>9633</v>
      </c>
      <c r="J189" s="132">
        <v>5</v>
      </c>
      <c r="K189" s="164" t="str">
        <f t="shared" si="110"/>
        <v>AD</v>
      </c>
      <c r="L189" s="132">
        <f t="shared" si="130"/>
        <v>173</v>
      </c>
      <c r="M189" s="164" t="str">
        <f t="shared" si="111"/>
        <v>95</v>
      </c>
      <c r="N189" s="132">
        <f t="shared" si="112"/>
        <v>149.67578125</v>
      </c>
      <c r="O189" s="182"/>
      <c r="P189" s="166" t="str">
        <f>_xlfn.XLOOKUP(C189,全武将名字及头像!$B$3:$B$257,全武将名字及头像!$H$3:$H$257)</f>
        <v>9C</v>
      </c>
      <c r="Q189" s="166">
        <f>_xlfn.XLOOKUP(C189,全武将名字及头像!$B$3:$B$257,全武将名字及头像!$I$3:$I$257)</f>
        <v>50</v>
      </c>
      <c r="R189" s="166">
        <f>_xlfn.XLOOKUP(C189,全武将名字及头像!$B$3:$B$257,全武将名字及头像!$J$3:$J$257)</f>
        <v>54</v>
      </c>
      <c r="S189" s="166" t="str">
        <f>_xlfn.XLOOKUP(C189,全武将名字及头像!$B$3:$B$257,全武将名字及头像!$K$3:$K$257)</f>
        <v>FF</v>
      </c>
      <c r="T189" s="132" t="s">
        <v>93</v>
      </c>
      <c r="U189" s="167" t="str">
        <f>_xlfn.XLOOKUP(C189,武将属性排列!$C$1:$C$255,武将属性排列!$D$1:$D$255)</f>
        <v>在野</v>
      </c>
      <c r="V189" s="168">
        <f>_xlfn.XLOOKUP(C189,武将属性排列!$C$1:$C$255,武将属性排列!$E$1:$E$255)</f>
        <v>67</v>
      </c>
      <c r="W189" s="168">
        <f>_xlfn.XLOOKUP(C189,武将属性排列!$C$1:$C$255,武将属性排列!$F$1:$F$255)</f>
        <v>86</v>
      </c>
      <c r="X189" s="168">
        <f>_xlfn.XLOOKUP(C189,武将属性排列!$C$1:$C$255,武将属性排列!$G$1:$G$255)</f>
        <v>32</v>
      </c>
      <c r="Y189" s="168">
        <f>_xlfn.XLOOKUP(C189,武将属性排列!$C$1:$C$255,武将属性排列!$I$1:$I$255)</f>
        <v>85</v>
      </c>
      <c r="Z189" s="169">
        <f>_xlfn.XLOOKUP(C189,武将属性排列!$C$1:$C$255,武将属性排列!$K$1:$K$255)</f>
        <v>0</v>
      </c>
      <c r="AA189" s="169">
        <v>500</v>
      </c>
      <c r="AB189" s="168">
        <f>_xlfn.XLOOKUP(C189,武将属性排列!$C$1:$C$255,武将属性排列!$O$1:$O$255)</f>
        <v>66</v>
      </c>
      <c r="AC189" s="170">
        <f t="shared" si="131"/>
        <v>266524</v>
      </c>
      <c r="AD189" s="170" t="str">
        <f t="shared" si="113"/>
        <v>4111C</v>
      </c>
      <c r="AE189" s="182"/>
      <c r="AF189" s="171">
        <f t="shared" si="132"/>
        <v>40</v>
      </c>
      <c r="AG189" s="172" t="str">
        <f t="shared" si="114"/>
        <v>43</v>
      </c>
      <c r="AH189" s="172" t="str">
        <f t="shared" si="115"/>
        <v>56</v>
      </c>
      <c r="AI189" s="172" t="str">
        <f t="shared" si="116"/>
        <v>20</v>
      </c>
      <c r="AJ189" s="164">
        <f t="shared" si="117"/>
        <v>40</v>
      </c>
      <c r="AK189" s="172" t="str">
        <f t="shared" si="118"/>
        <v>55</v>
      </c>
      <c r="AL189" s="183" t="str">
        <f t="shared" si="119"/>
        <v>平军</v>
      </c>
      <c r="AM189" s="184" t="str">
        <f t="shared" si="120"/>
        <v>0</v>
      </c>
      <c r="AN189" s="172" t="str">
        <f t="shared" si="121"/>
        <v>5</v>
      </c>
      <c r="AO189" s="174">
        <f t="shared" si="122"/>
        <v>0</v>
      </c>
      <c r="AP189" s="174">
        <f t="shared" si="123"/>
        <v>4</v>
      </c>
      <c r="AQ189" s="175">
        <f t="shared" si="124"/>
        <v>1</v>
      </c>
      <c r="AR189" s="176" t="str">
        <f t="shared" si="125"/>
        <v>42</v>
      </c>
      <c r="AS189" s="182"/>
      <c r="AT189" s="177" t="str">
        <f>_xlfn.XLOOKUP(C189,全武将名字及头像!$B$3:$B$257,全武将名字及头像!$P$3:$P$257)</f>
        <v>C1</v>
      </c>
      <c r="AU189" s="178"/>
      <c r="AV189" s="177">
        <f>_xlfn.XLOOKUP(C189,全武将名字及头像!$B$3:$B$257,全武将名字及头像!$Q$3:$Q$257)</f>
        <v>28</v>
      </c>
      <c r="DD189" s="121" t="str">
        <f>LOOKUP(C189,全武将名字及头像!$B$3:$B$257,全武将名字及头像!$B$3:$B$257)</f>
        <v>辛评</v>
      </c>
      <c r="DE189" s="121">
        <f t="shared" si="126"/>
        <v>1</v>
      </c>
    </row>
    <row r="190" spans="1:109">
      <c r="A190" s="192" t="str">
        <f t="shared" si="133"/>
        <v>BA</v>
      </c>
      <c r="B190" s="75">
        <v>186</v>
      </c>
      <c r="C190" s="75" t="s">
        <v>338</v>
      </c>
      <c r="D190" s="131" t="str">
        <f t="shared" si="107"/>
        <v>2196</v>
      </c>
      <c r="E190" s="131">
        <f t="shared" si="127"/>
        <v>8598</v>
      </c>
      <c r="F190" s="131" t="str">
        <f t="shared" si="108"/>
        <v>95B2</v>
      </c>
      <c r="G190" s="131">
        <f t="shared" si="128"/>
        <v>38322</v>
      </c>
      <c r="H190" s="131" t="str">
        <f t="shared" si="109"/>
        <v>25A6</v>
      </c>
      <c r="I190" s="131">
        <f t="shared" si="129"/>
        <v>9638</v>
      </c>
      <c r="J190" s="132">
        <v>5</v>
      </c>
      <c r="K190" s="164" t="str">
        <f t="shared" si="110"/>
        <v>B2</v>
      </c>
      <c r="L190" s="132">
        <f t="shared" si="130"/>
        <v>178</v>
      </c>
      <c r="M190" s="164" t="str">
        <f t="shared" si="111"/>
        <v>95</v>
      </c>
      <c r="N190" s="132">
        <f t="shared" si="112"/>
        <v>149.6953125</v>
      </c>
      <c r="O190" s="182"/>
      <c r="P190" s="166" t="str">
        <f>_xlfn.XLOOKUP(C190,全武将名字及头像!$B$3:$B$257,全武将名字及头像!$H$3:$H$257)</f>
        <v>9B</v>
      </c>
      <c r="Q190" s="166">
        <f>_xlfn.XLOOKUP(C190,全武将名字及头像!$B$3:$B$257,全武将名字及头像!$I$3:$I$257)</f>
        <v>50</v>
      </c>
      <c r="R190" s="166">
        <f>_xlfn.XLOOKUP(C190,全武将名字及头像!$B$3:$B$257,全武将名字及头像!$J$3:$J$257)</f>
        <v>52</v>
      </c>
      <c r="S190" s="166" t="str">
        <f>_xlfn.XLOOKUP(C190,全武将名字及头像!$B$3:$B$257,全武将名字及头像!$K$3:$K$257)</f>
        <v>FF</v>
      </c>
      <c r="T190" s="132" t="s">
        <v>93</v>
      </c>
      <c r="U190" s="167" t="str">
        <f>_xlfn.XLOOKUP(C190,武将属性排列!$C$1:$C$255,武将属性排列!$D$1:$D$255)</f>
        <v>在野</v>
      </c>
      <c r="V190" s="168">
        <f>_xlfn.XLOOKUP(C190,武将属性排列!$C$1:$C$255,武将属性排列!$E$1:$E$255)</f>
        <v>97</v>
      </c>
      <c r="W190" s="168">
        <f>_xlfn.XLOOKUP(C190,武将属性排列!$C$1:$C$255,武将属性排列!$F$1:$F$255)</f>
        <v>51</v>
      </c>
      <c r="X190" s="168">
        <f>_xlfn.XLOOKUP(C190,武将属性排列!$C$1:$C$255,武将属性排列!$G$1:$G$255)</f>
        <v>93</v>
      </c>
      <c r="Y190" s="168">
        <f>_xlfn.XLOOKUP(C190,武将属性排列!$C$1:$C$255,武将属性排列!$I$1:$I$255)</f>
        <v>40</v>
      </c>
      <c r="Z190" s="169">
        <f>_xlfn.XLOOKUP(C190,武将属性排列!$C$1:$C$255,武将属性排列!$K$1:$K$255)</f>
        <v>2</v>
      </c>
      <c r="AA190" s="169">
        <v>500</v>
      </c>
      <c r="AB190" s="168">
        <f>_xlfn.XLOOKUP(C190,武将属性排列!$C$1:$C$255,武将属性排列!$O$1:$O$255)</f>
        <v>73</v>
      </c>
      <c r="AC190" s="170">
        <f t="shared" si="131"/>
        <v>266532</v>
      </c>
      <c r="AD190" s="170" t="str">
        <f t="shared" si="113"/>
        <v>41124</v>
      </c>
      <c r="AE190" s="182"/>
      <c r="AF190" s="171">
        <f t="shared" si="132"/>
        <v>40</v>
      </c>
      <c r="AG190" s="172" t="str">
        <f t="shared" si="114"/>
        <v>61</v>
      </c>
      <c r="AH190" s="172" t="str">
        <f t="shared" si="115"/>
        <v>33</v>
      </c>
      <c r="AI190" s="172" t="str">
        <f t="shared" si="116"/>
        <v>5D</v>
      </c>
      <c r="AJ190" s="164">
        <f t="shared" si="117"/>
        <v>10</v>
      </c>
      <c r="AK190" s="172" t="str">
        <f t="shared" si="118"/>
        <v>28</v>
      </c>
      <c r="AL190" s="183" t="str">
        <f t="shared" si="119"/>
        <v>山军</v>
      </c>
      <c r="AM190" s="184">
        <f t="shared" si="120"/>
        <v>2</v>
      </c>
      <c r="AN190" s="172" t="str">
        <f t="shared" si="121"/>
        <v>5</v>
      </c>
      <c r="AO190" s="174">
        <f t="shared" si="122"/>
        <v>0</v>
      </c>
      <c r="AP190" s="174">
        <f t="shared" si="123"/>
        <v>4</v>
      </c>
      <c r="AQ190" s="175">
        <f t="shared" si="124"/>
        <v>4</v>
      </c>
      <c r="AR190" s="176" t="str">
        <f t="shared" si="125"/>
        <v>49</v>
      </c>
      <c r="AS190" s="182"/>
      <c r="AT190" s="177" t="str">
        <f>_xlfn.XLOOKUP(C190,全武将名字及头像!$B$3:$B$257,全武将名字及头像!$P$3:$P$257)</f>
        <v>C2</v>
      </c>
      <c r="AU190" s="178"/>
      <c r="AV190" s="177">
        <f>_xlfn.XLOOKUP(C190,全武将名字及头像!$B$3:$B$257,全武将名字及头像!$Q$3:$Q$257)</f>
        <v>0</v>
      </c>
      <c r="DD190" s="121" t="str">
        <f>LOOKUP(C190,全武将名字及头像!$B$3:$B$257,全武将名字及头像!$B$3:$B$257)</f>
        <v>徐晃</v>
      </c>
      <c r="DE190" s="121">
        <f t="shared" si="126"/>
        <v>1</v>
      </c>
    </row>
    <row r="191" spans="1:109">
      <c r="A191" s="192" t="str">
        <f t="shared" si="133"/>
        <v>BB</v>
      </c>
      <c r="B191" s="75">
        <v>187</v>
      </c>
      <c r="C191" s="75" t="s">
        <v>340</v>
      </c>
      <c r="D191" s="131" t="str">
        <f t="shared" si="107"/>
        <v>2198</v>
      </c>
      <c r="E191" s="131">
        <f t="shared" si="127"/>
        <v>8600</v>
      </c>
      <c r="F191" s="131" t="str">
        <f t="shared" si="108"/>
        <v>95B7</v>
      </c>
      <c r="G191" s="131">
        <f t="shared" si="128"/>
        <v>38327</v>
      </c>
      <c r="H191" s="131" t="str">
        <f t="shared" si="109"/>
        <v>25AB</v>
      </c>
      <c r="I191" s="131">
        <f t="shared" si="129"/>
        <v>9643</v>
      </c>
      <c r="J191" s="132">
        <v>5</v>
      </c>
      <c r="K191" s="164" t="str">
        <f t="shared" si="110"/>
        <v>B7</v>
      </c>
      <c r="L191" s="132">
        <f t="shared" si="130"/>
        <v>183</v>
      </c>
      <c r="M191" s="164" t="str">
        <f t="shared" si="111"/>
        <v>95</v>
      </c>
      <c r="N191" s="132">
        <f t="shared" si="112"/>
        <v>149.71484375</v>
      </c>
      <c r="O191" s="182"/>
      <c r="P191" s="166" t="str">
        <f>_xlfn.XLOOKUP(C191,全武将名字及头像!$B$3:$B$257,全武将名字及头像!$H$3:$H$257)</f>
        <v>9B</v>
      </c>
      <c r="Q191" s="166">
        <f>_xlfn.XLOOKUP(C191,全武将名字及头像!$B$3:$B$257,全武将名字及头像!$I$3:$I$257)</f>
        <v>50</v>
      </c>
      <c r="R191" s="166">
        <f>_xlfn.XLOOKUP(C191,全武将名字及头像!$B$3:$B$257,全武将名字及头像!$J$3:$J$257)</f>
        <v>54</v>
      </c>
      <c r="S191" s="166" t="str">
        <f>_xlfn.XLOOKUP(C191,全武将名字及头像!$B$3:$B$257,全武将名字及头像!$K$3:$K$257)</f>
        <v>FF</v>
      </c>
      <c r="T191" s="132" t="s">
        <v>93</v>
      </c>
      <c r="U191" s="167" t="str">
        <f>_xlfn.XLOOKUP(C191,武将属性排列!$C$1:$C$255,武将属性排列!$D$1:$D$255)</f>
        <v>在野</v>
      </c>
      <c r="V191" s="168">
        <f>_xlfn.XLOOKUP(C191,武将属性排列!$C$1:$C$255,武将属性排列!$E$1:$E$255)</f>
        <v>93</v>
      </c>
      <c r="W191" s="168">
        <f>_xlfn.XLOOKUP(C191,武将属性排列!$C$1:$C$255,武将属性排列!$F$1:$F$255)</f>
        <v>51</v>
      </c>
      <c r="X191" s="168">
        <f>_xlfn.XLOOKUP(C191,武将属性排列!$C$1:$C$255,武将属性排列!$G$1:$G$255)</f>
        <v>83</v>
      </c>
      <c r="Y191" s="168">
        <f>_xlfn.XLOOKUP(C191,武将属性排列!$C$1:$C$255,武将属性排列!$I$1:$I$255)</f>
        <v>82</v>
      </c>
      <c r="Z191" s="169">
        <f>_xlfn.XLOOKUP(C191,武将属性排列!$C$1:$C$255,武将属性排列!$K$1:$K$255)</f>
        <v>2</v>
      </c>
      <c r="AA191" s="169">
        <v>500</v>
      </c>
      <c r="AB191" s="168">
        <f>_xlfn.XLOOKUP(C191,武将属性排列!$C$1:$C$255,武将属性排列!$O$1:$O$255)</f>
        <v>47</v>
      </c>
      <c r="AC191" s="170">
        <f t="shared" si="131"/>
        <v>266540</v>
      </c>
      <c r="AD191" s="170" t="str">
        <f t="shared" si="113"/>
        <v>4112C</v>
      </c>
      <c r="AE191" s="182"/>
      <c r="AF191" s="171">
        <f t="shared" si="132"/>
        <v>40</v>
      </c>
      <c r="AG191" s="172" t="str">
        <f t="shared" si="114"/>
        <v>5D</v>
      </c>
      <c r="AH191" s="172" t="str">
        <f t="shared" si="115"/>
        <v>33</v>
      </c>
      <c r="AI191" s="172" t="str">
        <f t="shared" si="116"/>
        <v>53</v>
      </c>
      <c r="AJ191" s="164">
        <f t="shared" si="117"/>
        <v>20</v>
      </c>
      <c r="AK191" s="172" t="str">
        <f t="shared" si="118"/>
        <v>52</v>
      </c>
      <c r="AL191" s="183" t="str">
        <f t="shared" si="119"/>
        <v>山军</v>
      </c>
      <c r="AM191" s="184">
        <f t="shared" si="120"/>
        <v>2</v>
      </c>
      <c r="AN191" s="172" t="str">
        <f t="shared" si="121"/>
        <v>5</v>
      </c>
      <c r="AO191" s="174">
        <f t="shared" si="122"/>
        <v>0</v>
      </c>
      <c r="AP191" s="174">
        <f t="shared" si="123"/>
        <v>3</v>
      </c>
      <c r="AQ191" s="175">
        <f t="shared" si="124"/>
        <v>3</v>
      </c>
      <c r="AR191" s="176" t="str">
        <f t="shared" si="125"/>
        <v>2F</v>
      </c>
      <c r="AS191" s="182"/>
      <c r="AT191" s="177" t="str">
        <f>_xlfn.XLOOKUP(C191,全武将名字及头像!$B$3:$B$257,全武将名字及头像!$P$3:$P$257)</f>
        <v>C2</v>
      </c>
      <c r="AU191" s="178"/>
      <c r="AV191" s="177">
        <f>_xlfn.XLOOKUP(C191,全武将名字及头像!$B$3:$B$257,全武将名字及头像!$Q$3:$Q$257)</f>
        <v>14</v>
      </c>
      <c r="DD191" s="121" t="str">
        <f>LOOKUP(C191,全武将名字及头像!$B$3:$B$257,全武将名字及头像!$B$3:$B$257)</f>
        <v>徐荣</v>
      </c>
      <c r="DE191" s="121">
        <f t="shared" si="126"/>
        <v>1</v>
      </c>
    </row>
    <row r="192" spans="1:109">
      <c r="A192" s="192" t="str">
        <f t="shared" si="133"/>
        <v>BC</v>
      </c>
      <c r="B192" s="75">
        <v>188</v>
      </c>
      <c r="C192" s="75" t="s">
        <v>341</v>
      </c>
      <c r="D192" s="131" t="str">
        <f t="shared" si="107"/>
        <v>219A</v>
      </c>
      <c r="E192" s="131">
        <f t="shared" si="127"/>
        <v>8602</v>
      </c>
      <c r="F192" s="131" t="str">
        <f t="shared" si="108"/>
        <v>95BC</v>
      </c>
      <c r="G192" s="131">
        <f t="shared" si="128"/>
        <v>38332</v>
      </c>
      <c r="H192" s="131" t="str">
        <f t="shared" si="109"/>
        <v>25B0</v>
      </c>
      <c r="I192" s="131">
        <f t="shared" si="129"/>
        <v>9648</v>
      </c>
      <c r="J192" s="132">
        <v>5</v>
      </c>
      <c r="K192" s="164" t="str">
        <f t="shared" si="110"/>
        <v>BC</v>
      </c>
      <c r="L192" s="132">
        <f t="shared" si="130"/>
        <v>188</v>
      </c>
      <c r="M192" s="164" t="str">
        <f t="shared" si="111"/>
        <v>95</v>
      </c>
      <c r="N192" s="132">
        <f t="shared" si="112"/>
        <v>149.734375</v>
      </c>
      <c r="O192" s="182"/>
      <c r="P192" s="166" t="str">
        <f>_xlfn.XLOOKUP(C192,全武将名字及头像!$B$3:$B$257,全武将名字及头像!$H$3:$H$257)</f>
        <v>9B</v>
      </c>
      <c r="Q192" s="166">
        <f>_xlfn.XLOOKUP(C192,全武将名字及头像!$B$3:$B$257,全武将名字及头像!$I$3:$I$257)</f>
        <v>50</v>
      </c>
      <c r="R192" s="166">
        <f>_xlfn.XLOOKUP(C192,全武将名字及头像!$B$3:$B$257,全武将名字及头像!$J$3:$J$257)</f>
        <v>56</v>
      </c>
      <c r="S192" s="166" t="str">
        <f>_xlfn.XLOOKUP(C192,全武将名字及头像!$B$3:$B$257,全武将名字及头像!$K$3:$K$257)</f>
        <v>FF</v>
      </c>
      <c r="T192" s="132" t="s">
        <v>93</v>
      </c>
      <c r="U192" s="167" t="str">
        <f>_xlfn.XLOOKUP(C192,武将属性排列!$C$1:$C$255,武将属性排列!$D$1:$D$255)</f>
        <v>在野</v>
      </c>
      <c r="V192" s="168">
        <f>_xlfn.XLOOKUP(C192,武将属性排列!$C$1:$C$255,武将属性排列!$E$1:$E$255)</f>
        <v>91</v>
      </c>
      <c r="W192" s="168">
        <f>_xlfn.XLOOKUP(C192,武将属性排列!$C$1:$C$255,武将属性排列!$F$1:$F$255)</f>
        <v>72</v>
      </c>
      <c r="X192" s="168">
        <f>_xlfn.XLOOKUP(C192,武将属性排列!$C$1:$C$255,武将属性排列!$G$1:$G$255)</f>
        <v>79</v>
      </c>
      <c r="Y192" s="168">
        <f>_xlfn.XLOOKUP(C192,武将属性排列!$C$1:$C$255,武将属性排列!$I$1:$I$255)</f>
        <v>96</v>
      </c>
      <c r="Z192" s="169">
        <f>_xlfn.XLOOKUP(C192,武将属性排列!$C$1:$C$255,武将属性排列!$K$1:$K$255)</f>
        <v>1</v>
      </c>
      <c r="AA192" s="169">
        <v>500</v>
      </c>
      <c r="AB192" s="168">
        <f>_xlfn.XLOOKUP(C192,武将属性排列!$C$1:$C$255,武将属性排列!$O$1:$O$255)</f>
        <v>70</v>
      </c>
      <c r="AC192" s="170">
        <f t="shared" si="131"/>
        <v>266548</v>
      </c>
      <c r="AD192" s="170" t="str">
        <f t="shared" si="113"/>
        <v>41134</v>
      </c>
      <c r="AE192" s="182"/>
      <c r="AF192" s="171">
        <f t="shared" si="132"/>
        <v>40</v>
      </c>
      <c r="AG192" s="172" t="str">
        <f t="shared" si="114"/>
        <v>5B</v>
      </c>
      <c r="AH192" s="172" t="str">
        <f t="shared" si="115"/>
        <v>48</v>
      </c>
      <c r="AI192" s="172" t="str">
        <f t="shared" si="116"/>
        <v>4F</v>
      </c>
      <c r="AJ192" s="164">
        <f t="shared" si="117"/>
        <v>20</v>
      </c>
      <c r="AK192" s="172" t="str">
        <f t="shared" si="118"/>
        <v>60</v>
      </c>
      <c r="AL192" s="183" t="str">
        <f t="shared" si="119"/>
        <v>水军</v>
      </c>
      <c r="AM192" s="184">
        <f t="shared" si="120"/>
        <v>1</v>
      </c>
      <c r="AN192" s="172" t="str">
        <f t="shared" si="121"/>
        <v>5</v>
      </c>
      <c r="AO192" s="174">
        <f t="shared" si="122"/>
        <v>0</v>
      </c>
      <c r="AP192" s="174">
        <f t="shared" si="123"/>
        <v>4</v>
      </c>
      <c r="AQ192" s="175">
        <f t="shared" si="124"/>
        <v>3</v>
      </c>
      <c r="AR192" s="176" t="str">
        <f t="shared" si="125"/>
        <v>46</v>
      </c>
      <c r="AS192" s="182"/>
      <c r="AT192" s="177" t="str">
        <f>_xlfn.XLOOKUP(C192,全武将名字及头像!$B$3:$B$257,全武将名字及头像!$P$3:$P$257)</f>
        <v>C2</v>
      </c>
      <c r="AU192" s="178"/>
      <c r="AV192" s="177">
        <f>_xlfn.XLOOKUP(C192,全武将名字及头像!$B$3:$B$257,全武将名字及头像!$Q$3:$Q$257)</f>
        <v>28</v>
      </c>
      <c r="DD192" s="121" t="str">
        <f>LOOKUP(C192,全武将名字及头像!$B$3:$B$257,全武将名字及头像!$B$3:$B$257)</f>
        <v>徐盛</v>
      </c>
      <c r="DE192" s="121">
        <f t="shared" si="126"/>
        <v>1</v>
      </c>
    </row>
    <row r="193" spans="1:109">
      <c r="A193" s="192" t="str">
        <f t="shared" si="133"/>
        <v>BD</v>
      </c>
      <c r="B193" s="75">
        <v>189</v>
      </c>
      <c r="C193" s="75" t="s">
        <v>342</v>
      </c>
      <c r="D193" s="131" t="str">
        <f t="shared" si="107"/>
        <v>219C</v>
      </c>
      <c r="E193" s="131">
        <f t="shared" si="127"/>
        <v>8604</v>
      </c>
      <c r="F193" s="131" t="str">
        <f t="shared" si="108"/>
        <v>95C1</v>
      </c>
      <c r="G193" s="131">
        <f t="shared" si="128"/>
        <v>38337</v>
      </c>
      <c r="H193" s="131" t="str">
        <f t="shared" si="109"/>
        <v>25B5</v>
      </c>
      <c r="I193" s="131">
        <f t="shared" si="129"/>
        <v>9653</v>
      </c>
      <c r="J193" s="132">
        <v>5</v>
      </c>
      <c r="K193" s="164" t="str">
        <f t="shared" si="110"/>
        <v>C1</v>
      </c>
      <c r="L193" s="132">
        <f t="shared" si="130"/>
        <v>193</v>
      </c>
      <c r="M193" s="164" t="str">
        <f t="shared" si="111"/>
        <v>95</v>
      </c>
      <c r="N193" s="132">
        <f t="shared" si="112"/>
        <v>149.75390625</v>
      </c>
      <c r="O193" s="182"/>
      <c r="P193" s="166" t="str">
        <f>_xlfn.XLOOKUP(C193,全武将名字及头像!$B$3:$B$257,全武将名字及头像!$H$3:$H$257)</f>
        <v>9B</v>
      </c>
      <c r="Q193" s="166">
        <f>_xlfn.XLOOKUP(C193,全武将名字及头像!$B$3:$B$257,全武将名字及头像!$I$3:$I$257)</f>
        <v>50</v>
      </c>
      <c r="R193" s="166">
        <f>_xlfn.XLOOKUP(C193,全武将名字及头像!$B$3:$B$257,全武将名字及头像!$J$3:$J$257)</f>
        <v>58</v>
      </c>
      <c r="S193" s="166" t="str">
        <f>_xlfn.XLOOKUP(C193,全武将名字及头像!$B$3:$B$257,全武将名字及头像!$K$3:$K$257)</f>
        <v>FF</v>
      </c>
      <c r="T193" s="132" t="s">
        <v>93</v>
      </c>
      <c r="U193" s="167" t="str">
        <f>_xlfn.XLOOKUP(C193,武将属性排列!$C$1:$C$255,武将属性排列!$D$1:$D$255)</f>
        <v>在野</v>
      </c>
      <c r="V193" s="168">
        <f>_xlfn.XLOOKUP(C193,武将属性排列!$C$1:$C$255,武将属性排列!$E$1:$E$255)</f>
        <v>90</v>
      </c>
      <c r="W193" s="168">
        <f>_xlfn.XLOOKUP(C193,武将属性排列!$C$1:$C$255,武将属性排列!$F$1:$F$255)</f>
        <v>96</v>
      </c>
      <c r="X193" s="168">
        <f>_xlfn.XLOOKUP(C193,武将属性排列!$C$1:$C$255,武将属性排列!$G$1:$G$255)</f>
        <v>78</v>
      </c>
      <c r="Y193" s="168">
        <f>_xlfn.XLOOKUP(C193,武将属性排列!$C$1:$C$255,武将属性排列!$I$1:$I$255)</f>
        <v>10</v>
      </c>
      <c r="Z193" s="169">
        <f>_xlfn.XLOOKUP(C193,武将属性排列!$C$1:$C$255,武将属性排列!$K$1:$K$255)</f>
        <v>2</v>
      </c>
      <c r="AA193" s="169">
        <v>500</v>
      </c>
      <c r="AB193" s="168">
        <f>_xlfn.XLOOKUP(C193,武将属性排列!$C$1:$C$255,武将属性排列!$O$1:$O$255)</f>
        <v>88</v>
      </c>
      <c r="AC193" s="170">
        <f t="shared" si="131"/>
        <v>266556</v>
      </c>
      <c r="AD193" s="170" t="str">
        <f t="shared" si="113"/>
        <v>4113C</v>
      </c>
      <c r="AE193" s="182"/>
      <c r="AF193" s="171">
        <f t="shared" si="132"/>
        <v>40</v>
      </c>
      <c r="AG193" s="172" t="str">
        <f t="shared" si="114"/>
        <v>5A</v>
      </c>
      <c r="AH193" s="172" t="str">
        <f t="shared" si="115"/>
        <v>60</v>
      </c>
      <c r="AI193" s="172" t="str">
        <f t="shared" si="116"/>
        <v>4E</v>
      </c>
      <c r="AJ193" s="164">
        <f t="shared" si="117"/>
        <v>20</v>
      </c>
      <c r="AK193" s="172" t="str">
        <f t="shared" si="118"/>
        <v>0A</v>
      </c>
      <c r="AL193" s="183" t="str">
        <f t="shared" si="119"/>
        <v>山军</v>
      </c>
      <c r="AM193" s="184">
        <f t="shared" si="120"/>
        <v>2</v>
      </c>
      <c r="AN193" s="172" t="str">
        <f t="shared" si="121"/>
        <v>5</v>
      </c>
      <c r="AO193" s="174">
        <f t="shared" si="122"/>
        <v>0</v>
      </c>
      <c r="AP193" s="174">
        <f t="shared" si="123"/>
        <v>4</v>
      </c>
      <c r="AQ193" s="175">
        <f t="shared" si="124"/>
        <v>3</v>
      </c>
      <c r="AR193" s="176" t="str">
        <f t="shared" si="125"/>
        <v>58</v>
      </c>
      <c r="AS193" s="182"/>
      <c r="AT193" s="177" t="str">
        <f>_xlfn.XLOOKUP(C193,全武将名字及头像!$B$3:$B$257,全武将名字及头像!$P$3:$P$257)</f>
        <v>C3</v>
      </c>
      <c r="AU193" s="178"/>
      <c r="AV193" s="177">
        <f>_xlfn.XLOOKUP(C193,全武将名字及头像!$B$3:$B$257,全武将名字及头像!$Q$3:$Q$257)</f>
        <v>0</v>
      </c>
      <c r="DD193" s="121" t="str">
        <f>LOOKUP(C193,全武将名字及头像!$B$3:$B$257,全武将名字及头像!$B$3:$B$257)</f>
        <v>徐庶</v>
      </c>
      <c r="DE193" s="121">
        <f t="shared" si="126"/>
        <v>1</v>
      </c>
    </row>
    <row r="194" spans="1:109">
      <c r="A194" s="192" t="str">
        <f t="shared" si="133"/>
        <v>BE</v>
      </c>
      <c r="B194" s="75">
        <v>190</v>
      </c>
      <c r="C194" s="75" t="s">
        <v>343</v>
      </c>
      <c r="D194" s="131" t="str">
        <f t="shared" si="107"/>
        <v>219E</v>
      </c>
      <c r="E194" s="131">
        <f t="shared" si="127"/>
        <v>8606</v>
      </c>
      <c r="F194" s="131" t="str">
        <f t="shared" si="108"/>
        <v>95C6</v>
      </c>
      <c r="G194" s="131">
        <f t="shared" si="128"/>
        <v>38342</v>
      </c>
      <c r="H194" s="131" t="str">
        <f t="shared" si="109"/>
        <v>25BA</v>
      </c>
      <c r="I194" s="131">
        <f t="shared" si="129"/>
        <v>9658</v>
      </c>
      <c r="J194" s="132">
        <v>5</v>
      </c>
      <c r="K194" s="164" t="str">
        <f t="shared" si="110"/>
        <v>C6</v>
      </c>
      <c r="L194" s="132">
        <f t="shared" si="130"/>
        <v>198</v>
      </c>
      <c r="M194" s="164" t="str">
        <f t="shared" si="111"/>
        <v>95</v>
      </c>
      <c r="N194" s="132">
        <f t="shared" si="112"/>
        <v>149.7734375</v>
      </c>
      <c r="O194" s="182"/>
      <c r="P194" s="166">
        <f>_xlfn.XLOOKUP(C194,全武将名字及头像!$B$3:$B$257,全武将名字及头像!$H$3:$H$257)</f>
        <v>99</v>
      </c>
      <c r="Q194" s="166">
        <f>_xlfn.XLOOKUP(C194,全武将名字及头像!$B$3:$B$257,全武将名字及头像!$I$3:$I$257)</f>
        <v>76</v>
      </c>
      <c r="R194" s="166">
        <f>_xlfn.XLOOKUP(C194,全武将名字及头像!$B$3:$B$257,全武将名字及头像!$J$3:$J$257)</f>
        <v>78</v>
      </c>
      <c r="S194" s="166" t="str">
        <f>_xlfn.XLOOKUP(C194,全武将名字及头像!$B$3:$B$257,全武将名字及头像!$K$3:$K$257)</f>
        <v>FF</v>
      </c>
      <c r="T194" s="132" t="s">
        <v>93</v>
      </c>
      <c r="U194" s="167" t="str">
        <f>_xlfn.XLOOKUP(C194,武将属性排列!$C$1:$C$255,武将属性排列!$D$1:$D$255)</f>
        <v>在野</v>
      </c>
      <c r="V194" s="168">
        <f>_xlfn.XLOOKUP(C194,武将属性排列!$C$1:$C$255,武将属性排列!$E$1:$E$255)</f>
        <v>99</v>
      </c>
      <c r="W194" s="168">
        <f>_xlfn.XLOOKUP(C194,武将属性排列!$C$1:$C$255,武将属性排列!$F$1:$F$255)</f>
        <v>41</v>
      </c>
      <c r="X194" s="168">
        <f>_xlfn.XLOOKUP(C194,武将属性排列!$C$1:$C$255,武将属性排列!$G$1:$G$255)</f>
        <v>97</v>
      </c>
      <c r="Y194" s="168">
        <f>_xlfn.XLOOKUP(C194,武将属性排列!$C$1:$C$255,武将属性排列!$I$1:$I$255)</f>
        <v>98</v>
      </c>
      <c r="Z194" s="169">
        <f>_xlfn.XLOOKUP(C194,武将属性排列!$C$1:$C$255,武将属性排列!$K$1:$K$255)</f>
        <v>2</v>
      </c>
      <c r="AA194" s="169">
        <v>500</v>
      </c>
      <c r="AB194" s="168">
        <f>_xlfn.XLOOKUP(C194,武将属性排列!$C$1:$C$255,武将属性排列!$O$1:$O$255)</f>
        <v>50</v>
      </c>
      <c r="AC194" s="170">
        <f t="shared" si="131"/>
        <v>266564</v>
      </c>
      <c r="AD194" s="170" t="str">
        <f t="shared" si="113"/>
        <v>41144</v>
      </c>
      <c r="AE194" s="182"/>
      <c r="AF194" s="171">
        <f t="shared" si="132"/>
        <v>40</v>
      </c>
      <c r="AG194" s="172" t="str">
        <f t="shared" si="114"/>
        <v>63</v>
      </c>
      <c r="AH194" s="172" t="str">
        <f t="shared" si="115"/>
        <v>29</v>
      </c>
      <c r="AI194" s="172" t="str">
        <f t="shared" si="116"/>
        <v>61</v>
      </c>
      <c r="AJ194" s="164">
        <f t="shared" si="117"/>
        <v>10</v>
      </c>
      <c r="AK194" s="172" t="str">
        <f t="shared" si="118"/>
        <v>62</v>
      </c>
      <c r="AL194" s="183" t="str">
        <f t="shared" si="119"/>
        <v>山军</v>
      </c>
      <c r="AM194" s="184">
        <f t="shared" si="120"/>
        <v>2</v>
      </c>
      <c r="AN194" s="172" t="str">
        <f t="shared" si="121"/>
        <v>5</v>
      </c>
      <c r="AO194" s="174">
        <f t="shared" si="122"/>
        <v>0</v>
      </c>
      <c r="AP194" s="174">
        <f t="shared" si="123"/>
        <v>4</v>
      </c>
      <c r="AQ194" s="175">
        <f t="shared" si="124"/>
        <v>4</v>
      </c>
      <c r="AR194" s="176" t="str">
        <f t="shared" si="125"/>
        <v>32</v>
      </c>
      <c r="AS194" s="182"/>
      <c r="AT194" s="177" t="str">
        <f>_xlfn.XLOOKUP(C194,全武将名字及头像!$B$3:$B$257,全武将名字及头像!$P$3:$P$257)</f>
        <v>C3</v>
      </c>
      <c r="AU194" s="178"/>
      <c r="AV194" s="177">
        <f>_xlfn.XLOOKUP(C194,全武将名字及头像!$B$3:$B$257,全武将名字及头像!$Q$3:$Q$257)</f>
        <v>14</v>
      </c>
      <c r="DD194" s="121" t="str">
        <f>LOOKUP(C194,全武将名字及头像!$B$3:$B$257,全武将名字及头像!$B$3:$B$257)</f>
        <v>许褚</v>
      </c>
      <c r="DE194" s="121">
        <f t="shared" si="126"/>
        <v>1</v>
      </c>
    </row>
    <row r="195" spans="1:109">
      <c r="A195" s="192" t="str">
        <f t="shared" si="133"/>
        <v>BF</v>
      </c>
      <c r="B195" s="75">
        <v>191</v>
      </c>
      <c r="C195" s="75" t="s">
        <v>344</v>
      </c>
      <c r="D195" s="131" t="str">
        <f t="shared" si="107"/>
        <v>21A0</v>
      </c>
      <c r="E195" s="131">
        <f t="shared" si="127"/>
        <v>8608</v>
      </c>
      <c r="F195" s="131" t="str">
        <f t="shared" si="108"/>
        <v>95CB</v>
      </c>
      <c r="G195" s="131">
        <f t="shared" si="128"/>
        <v>38347</v>
      </c>
      <c r="H195" s="131" t="str">
        <f t="shared" si="109"/>
        <v>25BF</v>
      </c>
      <c r="I195" s="131">
        <f t="shared" si="129"/>
        <v>9663</v>
      </c>
      <c r="J195" s="132">
        <v>5</v>
      </c>
      <c r="K195" s="164" t="str">
        <f t="shared" si="110"/>
        <v>CB</v>
      </c>
      <c r="L195" s="132">
        <f t="shared" si="130"/>
        <v>203</v>
      </c>
      <c r="M195" s="164" t="str">
        <f t="shared" si="111"/>
        <v>95</v>
      </c>
      <c r="N195" s="132">
        <f t="shared" si="112"/>
        <v>149.79296875</v>
      </c>
      <c r="O195" s="182"/>
      <c r="P195" s="166">
        <f>_xlfn.XLOOKUP(C195,全武将名字及头像!$B$3:$B$257,全武将名字及头像!$H$3:$H$257)</f>
        <v>99</v>
      </c>
      <c r="Q195" s="166">
        <f>_xlfn.XLOOKUP(C195,全武将名字及头像!$B$3:$B$257,全武将名字及头像!$I$3:$I$257)</f>
        <v>76</v>
      </c>
      <c r="R195" s="166" t="str">
        <f>_xlfn.XLOOKUP(C195,全武将名字及头像!$B$3:$B$257,全武将名字及头像!$J$3:$J$257)</f>
        <v>7A</v>
      </c>
      <c r="S195" s="166" t="str">
        <f>_xlfn.XLOOKUP(C195,全武将名字及头像!$B$3:$B$257,全武将名字及头像!$K$3:$K$257)</f>
        <v>FF</v>
      </c>
      <c r="T195" s="132" t="s">
        <v>93</v>
      </c>
      <c r="U195" s="167" t="str">
        <f>_xlfn.XLOOKUP(C195,武将属性排列!$C$1:$C$255,武将属性排列!$D$1:$D$255)</f>
        <v>在野</v>
      </c>
      <c r="V195" s="168">
        <f>_xlfn.XLOOKUP(C195,武将属性排列!$C$1:$C$255,武将属性排列!$E$1:$E$255)</f>
        <v>72</v>
      </c>
      <c r="W195" s="168">
        <f>_xlfn.XLOOKUP(C195,武将属性排列!$C$1:$C$255,武将属性排列!$F$1:$F$255)</f>
        <v>85</v>
      </c>
      <c r="X195" s="168">
        <f>_xlfn.XLOOKUP(C195,武将属性排列!$C$1:$C$255,武将属性排列!$G$1:$G$255)</f>
        <v>39</v>
      </c>
      <c r="Y195" s="168">
        <f>_xlfn.XLOOKUP(C195,武将属性排列!$C$1:$C$255,武将属性排列!$I$1:$I$255)</f>
        <v>89</v>
      </c>
      <c r="Z195" s="169">
        <f>_xlfn.XLOOKUP(C195,武将属性排列!$C$1:$C$255,武将属性排列!$K$1:$K$255)</f>
        <v>0</v>
      </c>
      <c r="AA195" s="169">
        <v>500</v>
      </c>
      <c r="AB195" s="168">
        <f>_xlfn.XLOOKUP(C195,武将属性排列!$C$1:$C$255,武将属性排列!$O$1:$O$255)</f>
        <v>86</v>
      </c>
      <c r="AC195" s="170">
        <f t="shared" si="131"/>
        <v>266572</v>
      </c>
      <c r="AD195" s="170" t="str">
        <f t="shared" si="113"/>
        <v>4114C</v>
      </c>
      <c r="AE195" s="182"/>
      <c r="AF195" s="171">
        <f t="shared" si="132"/>
        <v>40</v>
      </c>
      <c r="AG195" s="172" t="str">
        <f t="shared" si="114"/>
        <v>48</v>
      </c>
      <c r="AH195" s="172" t="str">
        <f t="shared" si="115"/>
        <v>55</v>
      </c>
      <c r="AI195" s="172" t="str">
        <f t="shared" si="116"/>
        <v>27</v>
      </c>
      <c r="AJ195" s="164">
        <f t="shared" si="117"/>
        <v>40</v>
      </c>
      <c r="AK195" s="172" t="str">
        <f t="shared" si="118"/>
        <v>59</v>
      </c>
      <c r="AL195" s="183" t="str">
        <f t="shared" si="119"/>
        <v>平军</v>
      </c>
      <c r="AM195" s="184" t="str">
        <f t="shared" si="120"/>
        <v>0</v>
      </c>
      <c r="AN195" s="172" t="str">
        <f t="shared" si="121"/>
        <v>5</v>
      </c>
      <c r="AO195" s="174">
        <f t="shared" si="122"/>
        <v>0</v>
      </c>
      <c r="AP195" s="174">
        <f t="shared" si="123"/>
        <v>4</v>
      </c>
      <c r="AQ195" s="175">
        <f t="shared" si="124"/>
        <v>1</v>
      </c>
      <c r="AR195" s="176" t="str">
        <f t="shared" si="125"/>
        <v>56</v>
      </c>
      <c r="AS195" s="182"/>
      <c r="AT195" s="177" t="str">
        <f>_xlfn.XLOOKUP(C195,全武将名字及头像!$B$3:$B$257,全武将名字及头像!$P$3:$P$257)</f>
        <v>C3</v>
      </c>
      <c r="AU195" s="178"/>
      <c r="AV195" s="177">
        <f>_xlfn.XLOOKUP(C195,全武将名字及头像!$B$3:$B$257,全武将名字及头像!$Q$3:$Q$257)</f>
        <v>28</v>
      </c>
      <c r="DD195" s="121" t="str">
        <f>LOOKUP(C195,全武将名字及头像!$B$3:$B$257,全武将名字及头像!$B$3:$B$257)</f>
        <v>许靖</v>
      </c>
      <c r="DE195" s="121">
        <f t="shared" si="126"/>
        <v>1</v>
      </c>
    </row>
    <row r="196" spans="1:109">
      <c r="A196" s="192" t="str">
        <f t="shared" si="133"/>
        <v>C0</v>
      </c>
      <c r="B196" s="75">
        <v>192</v>
      </c>
      <c r="C196" s="75" t="s">
        <v>345</v>
      </c>
      <c r="D196" s="131" t="str">
        <f t="shared" ref="D196:D258" si="134">DEC2HEX(E196)</f>
        <v>21A2</v>
      </c>
      <c r="E196" s="131">
        <f t="shared" si="127"/>
        <v>8610</v>
      </c>
      <c r="F196" s="131" t="str">
        <f t="shared" ref="F196:F258" si="135">DEC2HEX(G196)</f>
        <v>95D0</v>
      </c>
      <c r="G196" s="131">
        <f t="shared" si="128"/>
        <v>38352</v>
      </c>
      <c r="H196" s="131" t="str">
        <f t="shared" ref="H196:H258" si="136">DEC2HEX(I196)</f>
        <v>25C4</v>
      </c>
      <c r="I196" s="131">
        <f t="shared" si="129"/>
        <v>9668</v>
      </c>
      <c r="J196" s="132">
        <v>5</v>
      </c>
      <c r="K196" s="164" t="str">
        <f t="shared" ref="K196:K258" si="137">IF(L196&lt;16,"0"&amp;DEC2HEX(L196),DEC2HEX(L196))</f>
        <v>D0</v>
      </c>
      <c r="L196" s="132">
        <f t="shared" si="130"/>
        <v>208</v>
      </c>
      <c r="M196" s="164" t="str">
        <f t="shared" ref="M196:M258" si="138">DEC2HEX(N196)</f>
        <v>95</v>
      </c>
      <c r="N196" s="132">
        <f t="shared" ref="N196:N258" si="139">G196/256</f>
        <v>149.8125</v>
      </c>
      <c r="O196" s="182"/>
      <c r="P196" s="166">
        <f>_xlfn.XLOOKUP(C196,全武将名字及头像!$B$3:$B$257,全武将名字及头像!$H$3:$H$257)</f>
        <v>99</v>
      </c>
      <c r="Q196" s="166">
        <f>_xlfn.XLOOKUP(C196,全武将名字及头像!$B$3:$B$257,全武将名字及头像!$I$3:$I$257)</f>
        <v>76</v>
      </c>
      <c r="R196" s="166" t="str">
        <f>_xlfn.XLOOKUP(C196,全武将名字及头像!$B$3:$B$257,全武将名字及头像!$J$3:$J$257)</f>
        <v>7C</v>
      </c>
      <c r="S196" s="166" t="str">
        <f>_xlfn.XLOOKUP(C196,全武将名字及头像!$B$3:$B$257,全武将名字及头像!$K$3:$K$257)</f>
        <v>FF</v>
      </c>
      <c r="T196" s="132" t="s">
        <v>93</v>
      </c>
      <c r="U196" s="167" t="str">
        <f>_xlfn.XLOOKUP(C196,武将属性排列!$C$1:$C$255,武将属性排列!$D$1:$D$255)</f>
        <v>在野</v>
      </c>
      <c r="V196" s="168">
        <f>_xlfn.XLOOKUP(C196,武将属性排列!$C$1:$C$255,武将属性排列!$E$1:$E$255)</f>
        <v>52</v>
      </c>
      <c r="W196" s="168">
        <f>_xlfn.XLOOKUP(C196,武将属性排列!$C$1:$C$255,武将属性排列!$F$1:$F$255)</f>
        <v>91</v>
      </c>
      <c r="X196" s="168">
        <f>_xlfn.XLOOKUP(C196,武将属性排列!$C$1:$C$255,武将属性排列!$G$1:$G$255)</f>
        <v>42</v>
      </c>
      <c r="Y196" s="168">
        <f>_xlfn.XLOOKUP(C196,武将属性排列!$C$1:$C$255,武将属性排列!$I$1:$I$255)</f>
        <v>68</v>
      </c>
      <c r="Z196" s="169">
        <f>_xlfn.XLOOKUP(C196,武将属性排列!$C$1:$C$255,武将属性排列!$K$1:$K$255)</f>
        <v>0</v>
      </c>
      <c r="AA196" s="169">
        <v>500</v>
      </c>
      <c r="AB196" s="168">
        <f>_xlfn.XLOOKUP(C196,武将属性排列!$C$1:$C$255,武将属性排列!$O$1:$O$255)</f>
        <v>43</v>
      </c>
      <c r="AC196" s="170">
        <f t="shared" si="131"/>
        <v>266580</v>
      </c>
      <c r="AD196" s="170" t="str">
        <f t="shared" ref="AD196:AD258" si="140">DEC2HEX(AC196)</f>
        <v>41154</v>
      </c>
      <c r="AE196" s="182"/>
      <c r="AF196" s="171">
        <f t="shared" si="132"/>
        <v>40</v>
      </c>
      <c r="AG196" s="172" t="str">
        <f t="shared" ref="AG196:AG258" si="141">IF(V196&lt;16,0&amp;DEC2HEX(V196),DEC2HEX(V196))</f>
        <v>34</v>
      </c>
      <c r="AH196" s="172" t="str">
        <f t="shared" ref="AH196:AH258" si="142">IF(W196&lt;16,0&amp;DEC2HEX(W196),DEC2HEX(W196))</f>
        <v>5B</v>
      </c>
      <c r="AI196" s="172" t="str">
        <f t="shared" ref="AI196:AI258" si="143">IF(X196&lt;16,0&amp;DEC2HEX(X196),DEC2HEX(X196))</f>
        <v>2A</v>
      </c>
      <c r="AJ196" s="164">
        <f t="shared" ref="AJ196:AJ258" si="144">IF(AND(X196&lt;10,AA196&gt;500),60,(IF(AND(X196&lt;30,AA196&gt;400),50,(IF(AND(X196&lt;50,AA196&gt;300),40,(IF(AND(X196&lt;70,AA196&gt;200),30,(IF(AND(X196&lt;90,AA196&gt;100),20,(IF(AND(X196&lt;100,AA196&gt;0),10,"00")))))))))))</f>
        <v>40</v>
      </c>
      <c r="AK196" s="172" t="str">
        <f t="shared" ref="AK196:AK258" si="145">IF(Y196&lt;16,0&amp;DEC2HEX(Y196),DEC2HEX(Y196))</f>
        <v>44</v>
      </c>
      <c r="AL196" s="183" t="str">
        <f t="shared" ref="AL196:AL258" si="146">IF(Z196=0,"平军",(IF(Z196=1,"水军","山军")))</f>
        <v>平军</v>
      </c>
      <c r="AM196" s="184" t="str">
        <f t="shared" ref="AM196:AM258" si="147">IF(AF196="00",IF(AL196="水军","1",IF(AL196="山军","2","0")),IF(AL196="水军",1,IF(AL196="山军",2,"0")))</f>
        <v>0</v>
      </c>
      <c r="AN196" s="172" t="str">
        <f t="shared" ref="AN196:AN258" si="148">DEC2HEX(AA196/100)</f>
        <v>5</v>
      </c>
      <c r="AO196" s="174">
        <f t="shared" ref="AO196:AO258" si="149">IF(AA196/100-AJ196/10-AQ196&lt;0,0,AA196/100-AJ196/10-AQ196)</f>
        <v>0</v>
      </c>
      <c r="AP196" s="174">
        <f t="shared" ref="AP196:AP258" si="150">(IF(X196&lt;10,3,(IF(X196&lt;20,4,(IF(X196&lt;30,3,(IF(X196&lt;40,4,(IF(X196&lt;50,3,(IF(X196&lt;60,4,(IF(X196&lt;70,3,(IF(X196&lt;80,4,(IF(X196&lt;90,3,4))))))))))))))))))</f>
        <v>3</v>
      </c>
      <c r="AQ196" s="175">
        <f t="shared" ref="AQ196:AQ258" si="151">IF(AA196/100-AJ196/10&gt;AP196,AP196,IF(AA196/100-AJ196/10&gt;0,AA196/100-AJ196/10,0))</f>
        <v>1</v>
      </c>
      <c r="AR196" s="176" t="str">
        <f t="shared" ref="AR196:AR258" si="152">IF(AB196&lt;16,0&amp;DEC2HEX(AB196),DEC2HEX(AB196))</f>
        <v>2B</v>
      </c>
      <c r="AS196" s="182"/>
      <c r="AT196" s="177" t="str">
        <f>_xlfn.XLOOKUP(C196,全武将名字及头像!$B$3:$B$257,全武将名字及头像!$P$3:$P$257)</f>
        <v>C4</v>
      </c>
      <c r="AU196" s="178"/>
      <c r="AV196" s="177">
        <f>_xlfn.XLOOKUP(C196,全武将名字及头像!$B$3:$B$257,全武将名字及头像!$Q$3:$Q$257)</f>
        <v>0</v>
      </c>
      <c r="DD196" s="121" t="str">
        <f>LOOKUP(C196,全武将名字及头像!$B$3:$B$257,全武将名字及头像!$B$3:$B$257)</f>
        <v>许攸</v>
      </c>
      <c r="DE196" s="121">
        <f t="shared" ref="DE196:DE258" si="153">IF(C196=DD196,1,0)</f>
        <v>1</v>
      </c>
    </row>
    <row r="197" spans="1:109">
      <c r="A197" s="192" t="str">
        <f t="shared" si="133"/>
        <v>C1</v>
      </c>
      <c r="B197" s="75">
        <v>193</v>
      </c>
      <c r="C197" s="75" t="s">
        <v>346</v>
      </c>
      <c r="D197" s="131" t="str">
        <f t="shared" si="134"/>
        <v>21A4</v>
      </c>
      <c r="E197" s="131">
        <f t="shared" ref="E197:E258" si="154">E196+2</f>
        <v>8612</v>
      </c>
      <c r="F197" s="131" t="str">
        <f t="shared" si="135"/>
        <v>95D5</v>
      </c>
      <c r="G197" s="131">
        <f t="shared" ref="G197:G258" si="155">G196+I197-I196</f>
        <v>38357</v>
      </c>
      <c r="H197" s="131" t="str">
        <f t="shared" si="136"/>
        <v>25C9</v>
      </c>
      <c r="I197" s="131">
        <f t="shared" ref="I197:I258" si="156">I196+J196</f>
        <v>9673</v>
      </c>
      <c r="J197" s="132">
        <v>5</v>
      </c>
      <c r="K197" s="164" t="str">
        <f t="shared" si="137"/>
        <v>D5</v>
      </c>
      <c r="L197" s="132">
        <f t="shared" ref="L197:L258" si="157">IF(L196+J196&gt;255,L196+J196-256,L196+J196)</f>
        <v>213</v>
      </c>
      <c r="M197" s="164" t="str">
        <f t="shared" si="138"/>
        <v>95</v>
      </c>
      <c r="N197" s="132">
        <f t="shared" si="139"/>
        <v>149.83203125</v>
      </c>
      <c r="O197" s="182"/>
      <c r="P197" s="166" t="str">
        <f>_xlfn.XLOOKUP(C197,全武将名字及头像!$B$3:$B$257,全武将名字及头像!$H$3:$H$257)</f>
        <v>9B</v>
      </c>
      <c r="Q197" s="166" t="str">
        <f>_xlfn.XLOOKUP(C197,全武将名字及头像!$B$3:$B$257,全武将名字及头像!$I$3:$I$257)</f>
        <v>5A</v>
      </c>
      <c r="R197" s="166" t="str">
        <f>_xlfn.XLOOKUP(C197,全武将名字及头像!$B$3:$B$257,全武将名字及头像!$J$3:$J$257)</f>
        <v>5C</v>
      </c>
      <c r="S197" s="166" t="str">
        <f>_xlfn.XLOOKUP(C197,全武将名字及头像!$B$3:$B$257,全武将名字及头像!$K$3:$K$257)</f>
        <v>FF</v>
      </c>
      <c r="T197" s="132" t="s">
        <v>93</v>
      </c>
      <c r="U197" s="167" t="str">
        <f>_xlfn.XLOOKUP(C197,武将属性排列!$C$1:$C$255,武将属性排列!$D$1:$D$255)</f>
        <v>在野</v>
      </c>
      <c r="V197" s="168">
        <f>_xlfn.XLOOKUP(C197,武将属性排列!$C$1:$C$255,武将属性排列!$E$1:$E$255)</f>
        <v>57</v>
      </c>
      <c r="W197" s="168">
        <f>_xlfn.XLOOKUP(C197,武将属性排列!$C$1:$C$255,武将属性排列!$F$1:$F$255)</f>
        <v>78</v>
      </c>
      <c r="X197" s="168">
        <f>_xlfn.XLOOKUP(C197,武将属性排列!$C$1:$C$255,武将属性排列!$G$1:$G$255)</f>
        <v>41</v>
      </c>
      <c r="Y197" s="168">
        <f>_xlfn.XLOOKUP(C197,武将属性排列!$C$1:$C$255,武将属性排列!$I$1:$I$255)</f>
        <v>76</v>
      </c>
      <c r="Z197" s="169">
        <f>_xlfn.XLOOKUP(C197,武将属性排列!$C$1:$C$255,武将属性排列!$K$1:$K$255)</f>
        <v>0</v>
      </c>
      <c r="AA197" s="169">
        <v>500</v>
      </c>
      <c r="AB197" s="168">
        <f>_xlfn.XLOOKUP(C197,武将属性排列!$C$1:$C$255,武将属性排列!$O$1:$O$255)</f>
        <v>59</v>
      </c>
      <c r="AC197" s="170">
        <f t="shared" ref="AC197:AC244" si="158">AC196+8</f>
        <v>266588</v>
      </c>
      <c r="AD197" s="170" t="str">
        <f t="shared" si="140"/>
        <v>4115C</v>
      </c>
      <c r="AE197" s="182"/>
      <c r="AF197" s="171">
        <f t="shared" si="132"/>
        <v>40</v>
      </c>
      <c r="AG197" s="172" t="str">
        <f t="shared" si="141"/>
        <v>39</v>
      </c>
      <c r="AH197" s="172" t="str">
        <f t="shared" si="142"/>
        <v>4E</v>
      </c>
      <c r="AI197" s="172" t="str">
        <f t="shared" si="143"/>
        <v>29</v>
      </c>
      <c r="AJ197" s="164">
        <f t="shared" si="144"/>
        <v>40</v>
      </c>
      <c r="AK197" s="172" t="str">
        <f t="shared" si="145"/>
        <v>4C</v>
      </c>
      <c r="AL197" s="183" t="str">
        <f t="shared" si="146"/>
        <v>平军</v>
      </c>
      <c r="AM197" s="184" t="str">
        <f t="shared" si="147"/>
        <v>0</v>
      </c>
      <c r="AN197" s="172" t="str">
        <f t="shared" si="148"/>
        <v>5</v>
      </c>
      <c r="AO197" s="174">
        <f t="shared" si="149"/>
        <v>0</v>
      </c>
      <c r="AP197" s="174">
        <f t="shared" si="150"/>
        <v>3</v>
      </c>
      <c r="AQ197" s="175">
        <f t="shared" si="151"/>
        <v>1</v>
      </c>
      <c r="AR197" s="176" t="str">
        <f t="shared" si="152"/>
        <v>3B</v>
      </c>
      <c r="AS197" s="182"/>
      <c r="AT197" s="177" t="str">
        <f>_xlfn.XLOOKUP(C197,全武将名字及头像!$B$3:$B$257,全武将名字及头像!$P$3:$P$257)</f>
        <v>C4</v>
      </c>
      <c r="AU197" s="178"/>
      <c r="AV197" s="177">
        <f>_xlfn.XLOOKUP(C197,全武将名字及头像!$B$3:$B$257,全武将名字及头像!$Q$3:$Q$257)</f>
        <v>14</v>
      </c>
      <c r="DD197" s="121" t="str">
        <f>LOOKUP(C197,全武将名字及头像!$B$3:$B$257,全武将名字及头像!$B$3:$B$257)</f>
        <v>荀谌</v>
      </c>
      <c r="DE197" s="121">
        <f t="shared" si="153"/>
        <v>1</v>
      </c>
    </row>
    <row r="198" spans="1:109">
      <c r="A198" s="192" t="str">
        <f t="shared" si="133"/>
        <v>C2</v>
      </c>
      <c r="B198" s="75">
        <v>194</v>
      </c>
      <c r="C198" s="75" t="s">
        <v>347</v>
      </c>
      <c r="D198" s="131" t="str">
        <f t="shared" si="134"/>
        <v>21A6</v>
      </c>
      <c r="E198" s="131">
        <f t="shared" si="154"/>
        <v>8614</v>
      </c>
      <c r="F198" s="131" t="str">
        <f t="shared" si="135"/>
        <v>95DA</v>
      </c>
      <c r="G198" s="131">
        <f t="shared" si="155"/>
        <v>38362</v>
      </c>
      <c r="H198" s="131" t="str">
        <f t="shared" si="136"/>
        <v>25CE</v>
      </c>
      <c r="I198" s="131">
        <f t="shared" si="156"/>
        <v>9678</v>
      </c>
      <c r="J198" s="132">
        <v>5</v>
      </c>
      <c r="K198" s="164" t="str">
        <f t="shared" si="137"/>
        <v>DA</v>
      </c>
      <c r="L198" s="132">
        <f t="shared" si="157"/>
        <v>218</v>
      </c>
      <c r="M198" s="164" t="str">
        <f t="shared" si="138"/>
        <v>95</v>
      </c>
      <c r="N198" s="132">
        <f t="shared" si="139"/>
        <v>149.8515625</v>
      </c>
      <c r="O198" s="182"/>
      <c r="P198" s="166" t="str">
        <f>_xlfn.XLOOKUP(C198,全武将名字及头像!$B$3:$B$257,全武将名字及头像!$H$3:$H$257)</f>
        <v>9B</v>
      </c>
      <c r="Q198" s="166" t="str">
        <f>_xlfn.XLOOKUP(C198,全武将名字及头像!$B$3:$B$257,全武将名字及头像!$I$3:$I$257)</f>
        <v>5A</v>
      </c>
      <c r="R198" s="166" t="str">
        <f>_xlfn.XLOOKUP(C198,全武将名字及头像!$B$3:$B$257,全武将名字及头像!$J$3:$J$257)</f>
        <v>5E</v>
      </c>
      <c r="S198" s="166" t="str">
        <f>_xlfn.XLOOKUP(C198,全武将名字及头像!$B$3:$B$257,全武将名字及头像!$K$3:$K$257)</f>
        <v>FF</v>
      </c>
      <c r="T198" s="132" t="s">
        <v>93</v>
      </c>
      <c r="U198" s="167" t="str">
        <f>_xlfn.XLOOKUP(C198,武将属性排列!$C$1:$C$255,武将属性排列!$D$1:$D$255)</f>
        <v>在野</v>
      </c>
      <c r="V198" s="168">
        <f>_xlfn.XLOOKUP(C198,武将属性排列!$C$1:$C$255,武将属性排列!$E$1:$E$255)</f>
        <v>55</v>
      </c>
      <c r="W198" s="168">
        <f>_xlfn.XLOOKUP(C198,武将属性排列!$C$1:$C$255,武将属性排列!$F$1:$F$255)</f>
        <v>93</v>
      </c>
      <c r="X198" s="168">
        <f>_xlfn.XLOOKUP(C198,武将属性排列!$C$1:$C$255,武将属性排列!$G$1:$G$255)</f>
        <v>51</v>
      </c>
      <c r="Y198" s="168">
        <f>_xlfn.XLOOKUP(C198,武将属性排列!$C$1:$C$255,武将属性排列!$I$1:$I$255)</f>
        <v>28</v>
      </c>
      <c r="Z198" s="169">
        <f>_xlfn.XLOOKUP(C198,武将属性排列!$C$1:$C$255,武将属性排列!$K$1:$K$255)</f>
        <v>0</v>
      </c>
      <c r="AA198" s="169">
        <v>500</v>
      </c>
      <c r="AB198" s="168">
        <f>_xlfn.XLOOKUP(C198,武将属性排列!$C$1:$C$255,武将属性排列!$O$1:$O$255)</f>
        <v>91</v>
      </c>
      <c r="AC198" s="170">
        <f t="shared" si="158"/>
        <v>266596</v>
      </c>
      <c r="AD198" s="170" t="str">
        <f t="shared" si="140"/>
        <v>41164</v>
      </c>
      <c r="AE198" s="182"/>
      <c r="AF198" s="171">
        <f t="shared" si="132"/>
        <v>40</v>
      </c>
      <c r="AG198" s="172" t="str">
        <f t="shared" si="141"/>
        <v>37</v>
      </c>
      <c r="AH198" s="172" t="str">
        <f t="shared" si="142"/>
        <v>5D</v>
      </c>
      <c r="AI198" s="172" t="str">
        <f t="shared" si="143"/>
        <v>33</v>
      </c>
      <c r="AJ198" s="164">
        <f t="shared" si="144"/>
        <v>30</v>
      </c>
      <c r="AK198" s="172" t="str">
        <f t="shared" si="145"/>
        <v>1C</v>
      </c>
      <c r="AL198" s="183" t="str">
        <f t="shared" si="146"/>
        <v>平军</v>
      </c>
      <c r="AM198" s="184" t="str">
        <f t="shared" si="147"/>
        <v>0</v>
      </c>
      <c r="AN198" s="172" t="str">
        <f t="shared" si="148"/>
        <v>5</v>
      </c>
      <c r="AO198" s="174">
        <f t="shared" si="149"/>
        <v>0</v>
      </c>
      <c r="AP198" s="174">
        <f t="shared" si="150"/>
        <v>4</v>
      </c>
      <c r="AQ198" s="175">
        <f t="shared" si="151"/>
        <v>2</v>
      </c>
      <c r="AR198" s="176" t="str">
        <f t="shared" si="152"/>
        <v>5B</v>
      </c>
      <c r="AS198" s="182"/>
      <c r="AT198" s="177" t="str">
        <f>_xlfn.XLOOKUP(C198,全武将名字及头像!$B$3:$B$257,全武将名字及头像!$P$3:$P$257)</f>
        <v>C4</v>
      </c>
      <c r="AU198" s="178"/>
      <c r="AV198" s="177">
        <f>_xlfn.XLOOKUP(C198,全武将名字及头像!$B$3:$B$257,全武将名字及头像!$Q$3:$Q$257)</f>
        <v>28</v>
      </c>
      <c r="DD198" s="121" t="str">
        <f>LOOKUP(C198,全武将名字及头像!$B$3:$B$257,全武将名字及头像!$B$3:$B$257)</f>
        <v>荀攸</v>
      </c>
      <c r="DE198" s="121">
        <f t="shared" si="153"/>
        <v>1</v>
      </c>
    </row>
    <row r="199" spans="1:109">
      <c r="A199" s="192" t="str">
        <f t="shared" si="133"/>
        <v>C3</v>
      </c>
      <c r="B199" s="75">
        <v>195</v>
      </c>
      <c r="C199" s="75" t="s">
        <v>348</v>
      </c>
      <c r="D199" s="131" t="str">
        <f t="shared" si="134"/>
        <v>21A8</v>
      </c>
      <c r="E199" s="131">
        <f t="shared" si="154"/>
        <v>8616</v>
      </c>
      <c r="F199" s="131" t="str">
        <f t="shared" si="135"/>
        <v>95DF</v>
      </c>
      <c r="G199" s="131">
        <f t="shared" si="155"/>
        <v>38367</v>
      </c>
      <c r="H199" s="131" t="str">
        <f t="shared" si="136"/>
        <v>25D3</v>
      </c>
      <c r="I199" s="131">
        <f t="shared" si="156"/>
        <v>9683</v>
      </c>
      <c r="J199" s="132">
        <v>5</v>
      </c>
      <c r="K199" s="164" t="str">
        <f t="shared" si="137"/>
        <v>DF</v>
      </c>
      <c r="L199" s="132">
        <f t="shared" si="157"/>
        <v>223</v>
      </c>
      <c r="M199" s="164" t="str">
        <f t="shared" si="138"/>
        <v>95</v>
      </c>
      <c r="N199" s="132">
        <f t="shared" si="139"/>
        <v>149.87109375</v>
      </c>
      <c r="O199" s="182"/>
      <c r="P199" s="166" t="str">
        <f>_xlfn.XLOOKUP(C199,全武将名字及头像!$B$3:$B$257,全武将名字及头像!$H$3:$H$257)</f>
        <v>9B</v>
      </c>
      <c r="Q199" s="166" t="str">
        <f>_xlfn.XLOOKUP(C199,全武将名字及头像!$B$3:$B$257,全武将名字及头像!$I$3:$I$257)</f>
        <v>5A</v>
      </c>
      <c r="R199" s="166">
        <f>_xlfn.XLOOKUP(C199,全武将名字及头像!$B$3:$B$257,全武将名字及头像!$J$3:$J$257)</f>
        <v>70</v>
      </c>
      <c r="S199" s="166" t="str">
        <f>_xlfn.XLOOKUP(C199,全武将名字及头像!$B$3:$B$257,全武将名字及头像!$K$3:$K$257)</f>
        <v>FF</v>
      </c>
      <c r="T199" s="132" t="s">
        <v>93</v>
      </c>
      <c r="U199" s="167" t="str">
        <f>_xlfn.XLOOKUP(C199,武将属性排列!$C$1:$C$255,武将属性排列!$D$1:$D$255)</f>
        <v>在野</v>
      </c>
      <c r="V199" s="168">
        <f>_xlfn.XLOOKUP(C199,武将属性排列!$C$1:$C$255,武将属性排列!$E$1:$E$255)</f>
        <v>59</v>
      </c>
      <c r="W199" s="168">
        <f>_xlfn.XLOOKUP(C199,武将属性排列!$C$1:$C$255,武将属性排列!$F$1:$F$255)</f>
        <v>96</v>
      </c>
      <c r="X199" s="168">
        <f>_xlfn.XLOOKUP(C199,武将属性排列!$C$1:$C$255,武将属性排列!$G$1:$G$255)</f>
        <v>55</v>
      </c>
      <c r="Y199" s="168">
        <f>_xlfn.XLOOKUP(C199,武将属性排列!$C$1:$C$255,武将属性排列!$I$1:$I$255)</f>
        <v>36</v>
      </c>
      <c r="Z199" s="169">
        <f>_xlfn.XLOOKUP(C199,武将属性排列!$C$1:$C$255,武将属性排列!$K$1:$K$255)</f>
        <v>0</v>
      </c>
      <c r="AA199" s="169">
        <v>500</v>
      </c>
      <c r="AB199" s="168">
        <f>_xlfn.XLOOKUP(C199,武将属性排列!$C$1:$C$255,武将属性排列!$O$1:$O$255)</f>
        <v>97</v>
      </c>
      <c r="AC199" s="170">
        <f t="shared" si="158"/>
        <v>266604</v>
      </c>
      <c r="AD199" s="170" t="str">
        <f t="shared" si="140"/>
        <v>4116C</v>
      </c>
      <c r="AE199" s="182"/>
      <c r="AF199" s="171">
        <f t="shared" si="132"/>
        <v>40</v>
      </c>
      <c r="AG199" s="172" t="str">
        <f t="shared" si="141"/>
        <v>3B</v>
      </c>
      <c r="AH199" s="172" t="str">
        <f t="shared" si="142"/>
        <v>60</v>
      </c>
      <c r="AI199" s="172" t="str">
        <f t="shared" si="143"/>
        <v>37</v>
      </c>
      <c r="AJ199" s="164">
        <f t="shared" si="144"/>
        <v>30</v>
      </c>
      <c r="AK199" s="172" t="str">
        <f t="shared" si="145"/>
        <v>24</v>
      </c>
      <c r="AL199" s="183" t="str">
        <f t="shared" si="146"/>
        <v>平军</v>
      </c>
      <c r="AM199" s="184" t="str">
        <f t="shared" si="147"/>
        <v>0</v>
      </c>
      <c r="AN199" s="172" t="str">
        <f t="shared" si="148"/>
        <v>5</v>
      </c>
      <c r="AO199" s="174">
        <f t="shared" si="149"/>
        <v>0</v>
      </c>
      <c r="AP199" s="174">
        <f t="shared" si="150"/>
        <v>4</v>
      </c>
      <c r="AQ199" s="175">
        <f t="shared" si="151"/>
        <v>2</v>
      </c>
      <c r="AR199" s="176" t="str">
        <f t="shared" si="152"/>
        <v>61</v>
      </c>
      <c r="AS199" s="182"/>
      <c r="AT199" s="177" t="str">
        <f>_xlfn.XLOOKUP(C199,全武将名字及头像!$B$3:$B$257,全武将名字及头像!$P$3:$P$257)</f>
        <v>C5</v>
      </c>
      <c r="AU199" s="178"/>
      <c r="AV199" s="177">
        <f>_xlfn.XLOOKUP(C199,全武将名字及头像!$B$3:$B$257,全武将名字及头像!$Q$3:$Q$257)</f>
        <v>0</v>
      </c>
      <c r="DD199" s="121" t="str">
        <f>LOOKUP(C199,全武将名字及头像!$B$3:$B$257,全武将名字及头像!$B$3:$B$257)</f>
        <v>荀彧</v>
      </c>
      <c r="DE199" s="121">
        <f t="shared" si="153"/>
        <v>1</v>
      </c>
    </row>
    <row r="200" spans="1:109">
      <c r="A200" s="192" t="str">
        <f t="shared" si="133"/>
        <v>C4</v>
      </c>
      <c r="B200" s="75">
        <v>196</v>
      </c>
      <c r="C200" s="75" t="s">
        <v>349</v>
      </c>
      <c r="D200" s="131" t="str">
        <f t="shared" si="134"/>
        <v>21AA</v>
      </c>
      <c r="E200" s="131">
        <f t="shared" si="154"/>
        <v>8618</v>
      </c>
      <c r="F200" s="131" t="str">
        <f t="shared" si="135"/>
        <v>95E4</v>
      </c>
      <c r="G200" s="131">
        <f t="shared" si="155"/>
        <v>38372</v>
      </c>
      <c r="H200" s="131" t="str">
        <f t="shared" si="136"/>
        <v>25D8</v>
      </c>
      <c r="I200" s="131">
        <f t="shared" si="156"/>
        <v>9688</v>
      </c>
      <c r="J200" s="132">
        <v>5</v>
      </c>
      <c r="K200" s="164" t="str">
        <f t="shared" si="137"/>
        <v>E4</v>
      </c>
      <c r="L200" s="132">
        <f t="shared" si="157"/>
        <v>228</v>
      </c>
      <c r="M200" s="164" t="str">
        <f t="shared" si="138"/>
        <v>95</v>
      </c>
      <c r="N200" s="132">
        <f t="shared" si="139"/>
        <v>149.890625</v>
      </c>
      <c r="O200" s="182"/>
      <c r="P200" s="166" t="str">
        <f>_xlfn.XLOOKUP(C200,全武将名字及头像!$B$3:$B$257,全武将名字及头像!$H$3:$H$257)</f>
        <v>9C</v>
      </c>
      <c r="Q200" s="166">
        <f>_xlfn.XLOOKUP(C200,全武将名字及头像!$B$3:$B$257,全武将名字及头像!$I$3:$I$257)</f>
        <v>56</v>
      </c>
      <c r="R200" s="166">
        <f>_xlfn.XLOOKUP(C200,全武将名字及头像!$B$3:$B$257,全武将名字及头像!$J$3:$J$257)</f>
        <v>58</v>
      </c>
      <c r="S200" s="166" t="str">
        <f>_xlfn.XLOOKUP(C200,全武将名字及头像!$B$3:$B$257,全武将名字及头像!$K$3:$K$257)</f>
        <v>FF</v>
      </c>
      <c r="T200" s="132" t="s">
        <v>93</v>
      </c>
      <c r="U200" s="167" t="str">
        <f>_xlfn.XLOOKUP(C200,武将属性排列!$C$1:$C$255,武将属性排列!$D$1:$D$255)</f>
        <v>在野</v>
      </c>
      <c r="V200" s="168">
        <f>_xlfn.XLOOKUP(C200,武将属性排列!$C$1:$C$255,武将属性排列!$E$1:$E$255)</f>
        <v>70</v>
      </c>
      <c r="W200" s="168">
        <f>_xlfn.XLOOKUP(C200,武将属性排列!$C$1:$C$255,武将属性排列!$F$1:$F$255)</f>
        <v>61</v>
      </c>
      <c r="X200" s="168">
        <f>_xlfn.XLOOKUP(C200,武将属性排列!$C$1:$C$255,武将属性排列!$G$1:$G$255)</f>
        <v>69</v>
      </c>
      <c r="Y200" s="168">
        <f>_xlfn.XLOOKUP(C200,武将属性排列!$C$1:$C$255,武将属性排列!$I$1:$I$255)</f>
        <v>98</v>
      </c>
      <c r="Z200" s="169">
        <f>_xlfn.XLOOKUP(C200,武将属性排列!$C$1:$C$255,武将属性排列!$K$1:$K$255)</f>
        <v>2</v>
      </c>
      <c r="AA200" s="169">
        <v>500</v>
      </c>
      <c r="AB200" s="168">
        <f>_xlfn.XLOOKUP(C200,武将属性排列!$C$1:$C$255,武将属性排列!$O$1:$O$255)</f>
        <v>48</v>
      </c>
      <c r="AC200" s="170">
        <f t="shared" si="158"/>
        <v>266612</v>
      </c>
      <c r="AD200" s="170" t="str">
        <f t="shared" si="140"/>
        <v>41174</v>
      </c>
      <c r="AE200" s="182"/>
      <c r="AF200" s="171">
        <f t="shared" si="132"/>
        <v>40</v>
      </c>
      <c r="AG200" s="172" t="str">
        <f t="shared" si="141"/>
        <v>46</v>
      </c>
      <c r="AH200" s="172" t="str">
        <f t="shared" si="142"/>
        <v>3D</v>
      </c>
      <c r="AI200" s="172" t="str">
        <f t="shared" si="143"/>
        <v>45</v>
      </c>
      <c r="AJ200" s="164">
        <f t="shared" si="144"/>
        <v>30</v>
      </c>
      <c r="AK200" s="172" t="str">
        <f t="shared" si="145"/>
        <v>62</v>
      </c>
      <c r="AL200" s="183" t="str">
        <f t="shared" si="146"/>
        <v>山军</v>
      </c>
      <c r="AM200" s="184">
        <f t="shared" si="147"/>
        <v>2</v>
      </c>
      <c r="AN200" s="172" t="str">
        <f t="shared" si="148"/>
        <v>5</v>
      </c>
      <c r="AO200" s="174">
        <f t="shared" si="149"/>
        <v>0</v>
      </c>
      <c r="AP200" s="174">
        <f t="shared" si="150"/>
        <v>3</v>
      </c>
      <c r="AQ200" s="175">
        <f t="shared" si="151"/>
        <v>2</v>
      </c>
      <c r="AR200" s="176" t="str">
        <f t="shared" si="152"/>
        <v>30</v>
      </c>
      <c r="AS200" s="182"/>
      <c r="AT200" s="177" t="str">
        <f>_xlfn.XLOOKUP(C200,全武将名字及头像!$B$3:$B$257,全武将名字及头像!$P$3:$P$257)</f>
        <v>C5</v>
      </c>
      <c r="AU200" s="178"/>
      <c r="AV200" s="177">
        <f>_xlfn.XLOOKUP(C200,全武将名字及头像!$B$3:$B$257,全武将名字及头像!$Q$3:$Q$257)</f>
        <v>14</v>
      </c>
      <c r="DD200" s="121" t="str">
        <f>LOOKUP(C200,全武将名字及头像!$B$3:$B$257,全武将名字及头像!$B$3:$B$257)</f>
        <v>严纲</v>
      </c>
      <c r="DE200" s="121">
        <f t="shared" si="153"/>
        <v>1</v>
      </c>
    </row>
    <row r="201" spans="1:109">
      <c r="A201" s="192" t="str">
        <f t="shared" si="133"/>
        <v>C5</v>
      </c>
      <c r="B201" s="75">
        <v>197</v>
      </c>
      <c r="C201" s="75" t="s">
        <v>350</v>
      </c>
      <c r="D201" s="131" t="str">
        <f t="shared" si="134"/>
        <v>21AC</v>
      </c>
      <c r="E201" s="131">
        <f t="shared" si="154"/>
        <v>8620</v>
      </c>
      <c r="F201" s="131" t="str">
        <f t="shared" si="135"/>
        <v>95E9</v>
      </c>
      <c r="G201" s="131">
        <f t="shared" si="155"/>
        <v>38377</v>
      </c>
      <c r="H201" s="131" t="str">
        <f t="shared" si="136"/>
        <v>25DD</v>
      </c>
      <c r="I201" s="131">
        <f t="shared" si="156"/>
        <v>9693</v>
      </c>
      <c r="J201" s="132">
        <v>5</v>
      </c>
      <c r="K201" s="164" t="str">
        <f t="shared" si="137"/>
        <v>E9</v>
      </c>
      <c r="L201" s="132">
        <f t="shared" si="157"/>
        <v>233</v>
      </c>
      <c r="M201" s="164" t="str">
        <f t="shared" si="138"/>
        <v>95</v>
      </c>
      <c r="N201" s="132">
        <f t="shared" si="139"/>
        <v>149.91015625</v>
      </c>
      <c r="O201" s="182"/>
      <c r="P201" s="166" t="str">
        <f>_xlfn.XLOOKUP(C201,全武将名字及头像!$B$3:$B$257,全武将名字及头像!$H$3:$H$257)</f>
        <v>9C</v>
      </c>
      <c r="Q201" s="166">
        <f>_xlfn.XLOOKUP(C201,全武将名字及头像!$B$3:$B$257,全武将名字及头像!$I$3:$I$257)</f>
        <v>56</v>
      </c>
      <c r="R201" s="166" t="str">
        <f>_xlfn.XLOOKUP(C201,全武将名字及头像!$B$3:$B$257,全武将名字及头像!$J$3:$J$257)</f>
        <v>5A</v>
      </c>
      <c r="S201" s="166" t="str">
        <f>_xlfn.XLOOKUP(C201,全武将名字及头像!$B$3:$B$257,全武将名字及头像!$K$3:$K$257)</f>
        <v>FF</v>
      </c>
      <c r="T201" s="132" t="s">
        <v>93</v>
      </c>
      <c r="U201" s="167" t="str">
        <f>_xlfn.XLOOKUP(C201,武将属性排列!$C$1:$C$255,武将属性排列!$D$1:$D$255)</f>
        <v>在野</v>
      </c>
      <c r="V201" s="168">
        <f>_xlfn.XLOOKUP(C201,武将属性排列!$C$1:$C$255,武将属性排列!$E$1:$E$255)</f>
        <v>50</v>
      </c>
      <c r="W201" s="168">
        <f>_xlfn.XLOOKUP(C201,武将属性排列!$C$1:$C$255,武将属性排列!$F$1:$F$255)</f>
        <v>74</v>
      </c>
      <c r="X201" s="168">
        <f>_xlfn.XLOOKUP(C201,武将属性排列!$C$1:$C$255,武将属性排列!$G$1:$G$255)</f>
        <v>21</v>
      </c>
      <c r="Y201" s="168">
        <f>_xlfn.XLOOKUP(C201,武将属性排列!$C$1:$C$255,武将属性排列!$I$1:$I$255)</f>
        <v>73</v>
      </c>
      <c r="Z201" s="169">
        <f>_xlfn.XLOOKUP(C201,武将属性排列!$C$1:$C$255,武将属性排列!$K$1:$K$255)</f>
        <v>0</v>
      </c>
      <c r="AA201" s="169">
        <v>500</v>
      </c>
      <c r="AB201" s="168">
        <f>_xlfn.XLOOKUP(C201,武将属性排列!$C$1:$C$255,武将属性排列!$O$1:$O$255)</f>
        <v>48</v>
      </c>
      <c r="AC201" s="170">
        <f t="shared" si="158"/>
        <v>266620</v>
      </c>
      <c r="AD201" s="170" t="str">
        <f t="shared" si="140"/>
        <v>4117C</v>
      </c>
      <c r="AE201" s="182"/>
      <c r="AF201" s="171">
        <f t="shared" si="132"/>
        <v>40</v>
      </c>
      <c r="AG201" s="172" t="str">
        <f t="shared" si="141"/>
        <v>32</v>
      </c>
      <c r="AH201" s="172" t="str">
        <f t="shared" si="142"/>
        <v>4A</v>
      </c>
      <c r="AI201" s="172" t="str">
        <f t="shared" si="143"/>
        <v>15</v>
      </c>
      <c r="AJ201" s="164">
        <f t="shared" si="144"/>
        <v>50</v>
      </c>
      <c r="AK201" s="172" t="str">
        <f t="shared" si="145"/>
        <v>49</v>
      </c>
      <c r="AL201" s="183" t="str">
        <f t="shared" si="146"/>
        <v>平军</v>
      </c>
      <c r="AM201" s="184" t="str">
        <f t="shared" si="147"/>
        <v>0</v>
      </c>
      <c r="AN201" s="172" t="str">
        <f t="shared" si="148"/>
        <v>5</v>
      </c>
      <c r="AO201" s="174">
        <f t="shared" si="149"/>
        <v>0</v>
      </c>
      <c r="AP201" s="174">
        <f t="shared" si="150"/>
        <v>3</v>
      </c>
      <c r="AQ201" s="175">
        <f t="shared" si="151"/>
        <v>0</v>
      </c>
      <c r="AR201" s="176" t="str">
        <f t="shared" si="152"/>
        <v>30</v>
      </c>
      <c r="AS201" s="182"/>
      <c r="AT201" s="177" t="str">
        <f>_xlfn.XLOOKUP(C201,全武将名字及头像!$B$3:$B$257,全武将名字及头像!$P$3:$P$257)</f>
        <v>C5</v>
      </c>
      <c r="AU201" s="178"/>
      <c r="AV201" s="177">
        <f>_xlfn.XLOOKUP(C201,全武将名字及头像!$B$3:$B$257,全武将名字及头像!$Q$3:$Q$257)</f>
        <v>28</v>
      </c>
      <c r="DD201" s="121" t="str">
        <f>LOOKUP(C201,全武将名字及头像!$B$3:$B$257,全武将名字及头像!$B$3:$B$257)</f>
        <v>严畯</v>
      </c>
      <c r="DE201" s="121">
        <f t="shared" si="153"/>
        <v>1</v>
      </c>
    </row>
    <row r="202" spans="1:109">
      <c r="A202" s="192" t="str">
        <f t="shared" si="133"/>
        <v>C6</v>
      </c>
      <c r="B202" s="75">
        <v>198</v>
      </c>
      <c r="C202" s="75" t="s">
        <v>351</v>
      </c>
      <c r="D202" s="131" t="str">
        <f t="shared" si="134"/>
        <v>21AE</v>
      </c>
      <c r="E202" s="131">
        <f t="shared" si="154"/>
        <v>8622</v>
      </c>
      <c r="F202" s="131" t="str">
        <f t="shared" si="135"/>
        <v>95EE</v>
      </c>
      <c r="G202" s="131">
        <f t="shared" si="155"/>
        <v>38382</v>
      </c>
      <c r="H202" s="131" t="str">
        <f t="shared" si="136"/>
        <v>25E2</v>
      </c>
      <c r="I202" s="131">
        <f t="shared" si="156"/>
        <v>9698</v>
      </c>
      <c r="J202" s="132">
        <v>5</v>
      </c>
      <c r="K202" s="164" t="str">
        <f t="shared" si="137"/>
        <v>EE</v>
      </c>
      <c r="L202" s="132">
        <f t="shared" si="157"/>
        <v>238</v>
      </c>
      <c r="M202" s="164" t="str">
        <f t="shared" si="138"/>
        <v>95</v>
      </c>
      <c r="N202" s="132">
        <f t="shared" si="139"/>
        <v>149.9296875</v>
      </c>
      <c r="O202" s="182"/>
      <c r="P202" s="166" t="str">
        <f>_xlfn.XLOOKUP(C202,全武将名字及头像!$B$3:$B$257,全武将名字及头像!$H$3:$H$257)</f>
        <v>9C</v>
      </c>
      <c r="Q202" s="166">
        <f>_xlfn.XLOOKUP(C202,全武将名字及头像!$B$3:$B$257,全武将名字及头像!$I$3:$I$257)</f>
        <v>56</v>
      </c>
      <c r="R202" s="166" t="str">
        <f>_xlfn.XLOOKUP(C202,全武将名字及头像!$B$3:$B$257,全武将名字及头像!$J$3:$J$257)</f>
        <v>5C</v>
      </c>
      <c r="S202" s="166" t="str">
        <f>_xlfn.XLOOKUP(C202,全武将名字及头像!$B$3:$B$257,全武将名字及头像!$K$3:$K$257)</f>
        <v>FF</v>
      </c>
      <c r="T202" s="132" t="s">
        <v>93</v>
      </c>
      <c r="U202" s="167" t="str">
        <f>_xlfn.XLOOKUP(C202,武将属性排列!$C$1:$C$255,武将属性排列!$D$1:$D$255)</f>
        <v>在野</v>
      </c>
      <c r="V202" s="168">
        <f>_xlfn.XLOOKUP(C202,武将属性排列!$C$1:$C$255,武将属性排列!$E$1:$E$255)</f>
        <v>90</v>
      </c>
      <c r="W202" s="168">
        <f>_xlfn.XLOOKUP(C202,武将属性排列!$C$1:$C$255,武将属性排列!$F$1:$F$255)</f>
        <v>69</v>
      </c>
      <c r="X202" s="168">
        <f>_xlfn.XLOOKUP(C202,武将属性排列!$C$1:$C$255,武将属性排列!$G$1:$G$255)</f>
        <v>86</v>
      </c>
      <c r="Y202" s="168">
        <f>_xlfn.XLOOKUP(C202,武将属性排列!$C$1:$C$255,武将属性排列!$I$1:$I$255)</f>
        <v>86</v>
      </c>
      <c r="Z202" s="169">
        <f>_xlfn.XLOOKUP(C202,武将属性排列!$C$1:$C$255,武将属性排列!$K$1:$K$255)</f>
        <v>2</v>
      </c>
      <c r="AA202" s="169">
        <v>500</v>
      </c>
      <c r="AB202" s="168">
        <f>_xlfn.XLOOKUP(C202,武将属性排列!$C$1:$C$255,武将属性排列!$O$1:$O$255)</f>
        <v>89</v>
      </c>
      <c r="AC202" s="170">
        <f t="shared" si="158"/>
        <v>266628</v>
      </c>
      <c r="AD202" s="170" t="str">
        <f t="shared" si="140"/>
        <v>41184</v>
      </c>
      <c r="AE202" s="182"/>
      <c r="AF202" s="171">
        <f t="shared" si="132"/>
        <v>40</v>
      </c>
      <c r="AG202" s="172" t="str">
        <f t="shared" si="141"/>
        <v>5A</v>
      </c>
      <c r="AH202" s="172" t="str">
        <f t="shared" si="142"/>
        <v>45</v>
      </c>
      <c r="AI202" s="172" t="str">
        <f t="shared" si="143"/>
        <v>56</v>
      </c>
      <c r="AJ202" s="164">
        <f t="shared" si="144"/>
        <v>20</v>
      </c>
      <c r="AK202" s="172" t="str">
        <f t="shared" si="145"/>
        <v>56</v>
      </c>
      <c r="AL202" s="183" t="str">
        <f t="shared" si="146"/>
        <v>山军</v>
      </c>
      <c r="AM202" s="184">
        <f t="shared" si="147"/>
        <v>2</v>
      </c>
      <c r="AN202" s="172" t="str">
        <f t="shared" si="148"/>
        <v>5</v>
      </c>
      <c r="AO202" s="174">
        <f t="shared" si="149"/>
        <v>0</v>
      </c>
      <c r="AP202" s="174">
        <f t="shared" si="150"/>
        <v>3</v>
      </c>
      <c r="AQ202" s="175">
        <f t="shared" si="151"/>
        <v>3</v>
      </c>
      <c r="AR202" s="176" t="str">
        <f t="shared" si="152"/>
        <v>59</v>
      </c>
      <c r="AS202" s="182"/>
      <c r="AT202" s="177" t="str">
        <f>_xlfn.XLOOKUP(C202,全武将名字及头像!$B$3:$B$257,全武将名字及头像!$P$3:$P$257)</f>
        <v>C6</v>
      </c>
      <c r="AU202" s="178"/>
      <c r="AV202" s="177">
        <f>_xlfn.XLOOKUP(C202,全武将名字及头像!$B$3:$B$257,全武将名字及头像!$Q$3:$Q$257)</f>
        <v>0</v>
      </c>
      <c r="DD202" s="121" t="str">
        <f>LOOKUP(C202,全武将名字及头像!$B$3:$B$257,全武将名字及头像!$B$3:$B$257)</f>
        <v>严颜</v>
      </c>
      <c r="DE202" s="121">
        <f t="shared" si="153"/>
        <v>1</v>
      </c>
    </row>
    <row r="203" spans="1:109">
      <c r="A203" s="192" t="str">
        <f t="shared" si="133"/>
        <v>C7</v>
      </c>
      <c r="B203" s="75">
        <v>199</v>
      </c>
      <c r="C203" s="75" t="s">
        <v>353</v>
      </c>
      <c r="D203" s="131" t="str">
        <f t="shared" si="134"/>
        <v>21B0</v>
      </c>
      <c r="E203" s="131">
        <f t="shared" si="154"/>
        <v>8624</v>
      </c>
      <c r="F203" s="131" t="str">
        <f t="shared" si="135"/>
        <v>95F3</v>
      </c>
      <c r="G203" s="131">
        <f t="shared" si="155"/>
        <v>38387</v>
      </c>
      <c r="H203" s="131" t="str">
        <f t="shared" si="136"/>
        <v>25E7</v>
      </c>
      <c r="I203" s="131">
        <f t="shared" si="156"/>
        <v>9703</v>
      </c>
      <c r="J203" s="132">
        <v>5</v>
      </c>
      <c r="K203" s="164" t="str">
        <f t="shared" si="137"/>
        <v>F3</v>
      </c>
      <c r="L203" s="132">
        <f t="shared" si="157"/>
        <v>243</v>
      </c>
      <c r="M203" s="164" t="str">
        <f t="shared" si="138"/>
        <v>95</v>
      </c>
      <c r="N203" s="132">
        <f t="shared" si="139"/>
        <v>149.94921875</v>
      </c>
      <c r="O203" s="182"/>
      <c r="P203" s="166" t="str">
        <f>_xlfn.XLOOKUP(C203,全武将名字及头像!$B$3:$B$257,全武将名字及头像!$H$3:$H$257)</f>
        <v>9C</v>
      </c>
      <c r="Q203" s="166" t="str">
        <f>_xlfn.XLOOKUP(C203,全武将名字及头像!$B$3:$B$257,全武将名字及头像!$I$3:$I$257)</f>
        <v>5E</v>
      </c>
      <c r="R203" s="166">
        <f>_xlfn.XLOOKUP(C203,全武将名字及头像!$B$3:$B$257,全武将名字及头像!$J$3:$J$257)</f>
        <v>72</v>
      </c>
      <c r="S203" s="166" t="str">
        <f>_xlfn.XLOOKUP(C203,全武将名字及头像!$B$3:$B$257,全武将名字及头像!$K$3:$K$257)</f>
        <v>FF</v>
      </c>
      <c r="T203" s="132" t="s">
        <v>93</v>
      </c>
      <c r="U203" s="167" t="str">
        <f>_xlfn.XLOOKUP(C203,武将属性排列!$C$1:$C$255,武将属性排列!$D$1:$D$255)</f>
        <v>在野</v>
      </c>
      <c r="V203" s="168">
        <f>_xlfn.XLOOKUP(C203,武将属性排列!$C$1:$C$255,武将属性排列!$E$1:$E$255)</f>
        <v>53</v>
      </c>
      <c r="W203" s="168">
        <f>_xlfn.XLOOKUP(C203,武将属性排列!$C$1:$C$255,武将属性排列!$F$1:$F$255)</f>
        <v>82</v>
      </c>
      <c r="X203" s="168">
        <f>_xlfn.XLOOKUP(C203,武将属性排列!$C$1:$C$255,武将属性排列!$G$1:$G$255)</f>
        <v>55</v>
      </c>
      <c r="Y203" s="168">
        <f>_xlfn.XLOOKUP(C203,武将属性排列!$C$1:$C$255,武将属性排列!$I$1:$I$255)</f>
        <v>98</v>
      </c>
      <c r="Z203" s="169">
        <f>_xlfn.XLOOKUP(C203,武将属性排列!$C$1:$C$255,武将属性排列!$K$1:$K$255)</f>
        <v>0</v>
      </c>
      <c r="AA203" s="169">
        <v>500</v>
      </c>
      <c r="AB203" s="168">
        <f>_xlfn.XLOOKUP(C203,武将属性排列!$C$1:$C$255,武将属性排列!$O$1:$O$255)</f>
        <v>81</v>
      </c>
      <c r="AC203" s="170">
        <f t="shared" si="158"/>
        <v>266636</v>
      </c>
      <c r="AD203" s="170" t="str">
        <f t="shared" si="140"/>
        <v>4118C</v>
      </c>
      <c r="AE203" s="182"/>
      <c r="AF203" s="171">
        <f t="shared" si="132"/>
        <v>40</v>
      </c>
      <c r="AG203" s="172" t="str">
        <f t="shared" si="141"/>
        <v>35</v>
      </c>
      <c r="AH203" s="172" t="str">
        <f t="shared" si="142"/>
        <v>52</v>
      </c>
      <c r="AI203" s="172" t="str">
        <f t="shared" si="143"/>
        <v>37</v>
      </c>
      <c r="AJ203" s="164">
        <f t="shared" si="144"/>
        <v>30</v>
      </c>
      <c r="AK203" s="172" t="str">
        <f t="shared" si="145"/>
        <v>62</v>
      </c>
      <c r="AL203" s="183" t="str">
        <f t="shared" si="146"/>
        <v>平军</v>
      </c>
      <c r="AM203" s="184" t="str">
        <f t="shared" si="147"/>
        <v>0</v>
      </c>
      <c r="AN203" s="172" t="str">
        <f t="shared" si="148"/>
        <v>5</v>
      </c>
      <c r="AO203" s="174">
        <f t="shared" si="149"/>
        <v>0</v>
      </c>
      <c r="AP203" s="174">
        <f t="shared" si="150"/>
        <v>4</v>
      </c>
      <c r="AQ203" s="175">
        <f t="shared" si="151"/>
        <v>2</v>
      </c>
      <c r="AR203" s="176" t="str">
        <f t="shared" si="152"/>
        <v>51</v>
      </c>
      <c r="AS203" s="182"/>
      <c r="AT203" s="177" t="str">
        <f>_xlfn.XLOOKUP(C203,全武将名字及头像!$B$3:$B$257,全武将名字及头像!$P$3:$P$257)</f>
        <v>C6</v>
      </c>
      <c r="AU203" s="178"/>
      <c r="AV203" s="177">
        <f>_xlfn.XLOOKUP(C203,全武将名字及头像!$B$3:$B$257,全武将名字及头像!$Q$3:$Q$257)</f>
        <v>14</v>
      </c>
      <c r="DD203" s="121" t="str">
        <f>LOOKUP(C203,全武将名字及头像!$B$3:$B$257,全武将名字及头像!$B$3:$B$257)</f>
        <v>阎圃</v>
      </c>
      <c r="DE203" s="121">
        <f t="shared" si="153"/>
        <v>1</v>
      </c>
    </row>
    <row r="204" spans="1:109">
      <c r="A204" s="192" t="str">
        <f t="shared" si="133"/>
        <v>C8</v>
      </c>
      <c r="B204" s="75">
        <v>200</v>
      </c>
      <c r="C204" s="75" t="s">
        <v>354</v>
      </c>
      <c r="D204" s="131" t="str">
        <f t="shared" si="134"/>
        <v>21B2</v>
      </c>
      <c r="E204" s="131">
        <f t="shared" si="154"/>
        <v>8626</v>
      </c>
      <c r="F204" s="131" t="str">
        <f t="shared" si="135"/>
        <v>95F8</v>
      </c>
      <c r="G204" s="131">
        <f t="shared" si="155"/>
        <v>38392</v>
      </c>
      <c r="H204" s="131" t="str">
        <f t="shared" si="136"/>
        <v>25EC</v>
      </c>
      <c r="I204" s="131">
        <f t="shared" si="156"/>
        <v>9708</v>
      </c>
      <c r="J204" s="132">
        <v>5</v>
      </c>
      <c r="K204" s="164" t="str">
        <f t="shared" si="137"/>
        <v>F8</v>
      </c>
      <c r="L204" s="132">
        <f t="shared" si="157"/>
        <v>248</v>
      </c>
      <c r="M204" s="164" t="str">
        <f t="shared" si="138"/>
        <v>95</v>
      </c>
      <c r="N204" s="132">
        <f t="shared" si="139"/>
        <v>149.96875</v>
      </c>
      <c r="O204" s="182"/>
      <c r="P204" s="166" t="str">
        <f>_xlfn.XLOOKUP(C204,全武将名字及头像!$B$3:$B$257,全武将名字及头像!$H$3:$H$257)</f>
        <v>9C</v>
      </c>
      <c r="Q204" s="166" t="str">
        <f>_xlfn.XLOOKUP(C204,全武将名字及头像!$B$3:$B$257,全武将名字及头像!$I$3:$I$257)</f>
        <v>5E</v>
      </c>
      <c r="R204" s="166">
        <f>_xlfn.XLOOKUP(C204,全武将名字及头像!$B$3:$B$257,全武将名字及头像!$J$3:$J$257)</f>
        <v>74</v>
      </c>
      <c r="S204" s="166" t="str">
        <f>_xlfn.XLOOKUP(C204,全武将名字及头像!$B$3:$B$257,全武将名字及头像!$K$3:$K$257)</f>
        <v>FF</v>
      </c>
      <c r="T204" s="132" t="s">
        <v>93</v>
      </c>
      <c r="U204" s="167" t="str">
        <f>_xlfn.XLOOKUP(C204,武将属性排列!$C$1:$C$255,武将属性排列!$D$1:$D$255)</f>
        <v>在野</v>
      </c>
      <c r="V204" s="168">
        <f>_xlfn.XLOOKUP(C204,武将属性排列!$C$1:$C$255,武将属性排列!$E$1:$E$255)</f>
        <v>55</v>
      </c>
      <c r="W204" s="168">
        <f>_xlfn.XLOOKUP(C204,武将属性排列!$C$1:$C$255,武将属性排列!$F$1:$F$255)</f>
        <v>82</v>
      </c>
      <c r="X204" s="168">
        <f>_xlfn.XLOOKUP(C204,武将属性排列!$C$1:$C$255,武将属性排列!$G$1:$G$255)</f>
        <v>51</v>
      </c>
      <c r="Y204" s="168">
        <f>_xlfn.XLOOKUP(C204,武将属性排列!$C$1:$C$255,武将属性排列!$I$1:$I$255)</f>
        <v>88</v>
      </c>
      <c r="Z204" s="169">
        <f>_xlfn.XLOOKUP(C204,武将属性排列!$C$1:$C$255,武将属性排列!$K$1:$K$255)</f>
        <v>0</v>
      </c>
      <c r="AA204" s="169">
        <v>500</v>
      </c>
      <c r="AB204" s="168">
        <f>_xlfn.XLOOKUP(C204,武将属性排列!$C$1:$C$255,武将属性排列!$O$1:$O$255)</f>
        <v>63</v>
      </c>
      <c r="AC204" s="170">
        <f t="shared" si="158"/>
        <v>266644</v>
      </c>
      <c r="AD204" s="170" t="str">
        <f t="shared" si="140"/>
        <v>41194</v>
      </c>
      <c r="AE204" s="182"/>
      <c r="AF204" s="171">
        <f t="shared" si="132"/>
        <v>40</v>
      </c>
      <c r="AG204" s="172" t="str">
        <f t="shared" si="141"/>
        <v>37</v>
      </c>
      <c r="AH204" s="172" t="str">
        <f t="shared" si="142"/>
        <v>52</v>
      </c>
      <c r="AI204" s="172" t="str">
        <f t="shared" si="143"/>
        <v>33</v>
      </c>
      <c r="AJ204" s="164">
        <f t="shared" si="144"/>
        <v>30</v>
      </c>
      <c r="AK204" s="172" t="str">
        <f t="shared" si="145"/>
        <v>58</v>
      </c>
      <c r="AL204" s="183" t="str">
        <f t="shared" si="146"/>
        <v>平军</v>
      </c>
      <c r="AM204" s="184" t="str">
        <f t="shared" si="147"/>
        <v>0</v>
      </c>
      <c r="AN204" s="172" t="str">
        <f t="shared" si="148"/>
        <v>5</v>
      </c>
      <c r="AO204" s="174">
        <f t="shared" si="149"/>
        <v>0</v>
      </c>
      <c r="AP204" s="174">
        <f t="shared" si="150"/>
        <v>4</v>
      </c>
      <c r="AQ204" s="175">
        <f t="shared" si="151"/>
        <v>2</v>
      </c>
      <c r="AR204" s="176" t="str">
        <f t="shared" si="152"/>
        <v>3F</v>
      </c>
      <c r="AS204" s="182"/>
      <c r="AT204" s="177" t="str">
        <f>_xlfn.XLOOKUP(C204,全武将名字及头像!$B$3:$B$257,全武将名字及头像!$P$3:$P$257)</f>
        <v>C6</v>
      </c>
      <c r="AU204" s="178"/>
      <c r="AV204" s="177">
        <f>_xlfn.XLOOKUP(C204,全武将名字及头像!$B$3:$B$257,全武将名字及头像!$Q$3:$Q$257)</f>
        <v>28</v>
      </c>
      <c r="DD204" s="121" t="str">
        <f>LOOKUP(C204,全武将名字及头像!$B$3:$B$257,全武将名字及头像!$B$3:$B$257)</f>
        <v>阎象</v>
      </c>
      <c r="DE204" s="121">
        <f t="shared" si="153"/>
        <v>1</v>
      </c>
    </row>
    <row r="205" spans="1:109">
      <c r="A205" s="192" t="str">
        <f t="shared" si="133"/>
        <v>C9</v>
      </c>
      <c r="B205" s="75">
        <v>201</v>
      </c>
      <c r="C205" s="75" t="s">
        <v>352</v>
      </c>
      <c r="D205" s="131" t="str">
        <f t="shared" si="134"/>
        <v>21B4</v>
      </c>
      <c r="E205" s="131">
        <f t="shared" si="154"/>
        <v>8628</v>
      </c>
      <c r="F205" s="131" t="str">
        <f t="shared" si="135"/>
        <v>95FD</v>
      </c>
      <c r="G205" s="131">
        <f t="shared" si="155"/>
        <v>38397</v>
      </c>
      <c r="H205" s="131" t="str">
        <f t="shared" si="136"/>
        <v>25F1</v>
      </c>
      <c r="I205" s="131">
        <f t="shared" si="156"/>
        <v>9713</v>
      </c>
      <c r="J205" s="132">
        <v>5</v>
      </c>
      <c r="K205" s="164" t="str">
        <f t="shared" si="137"/>
        <v>FD</v>
      </c>
      <c r="L205" s="132">
        <f t="shared" si="157"/>
        <v>253</v>
      </c>
      <c r="M205" s="164" t="str">
        <f t="shared" si="138"/>
        <v>95</v>
      </c>
      <c r="N205" s="132">
        <f t="shared" si="139"/>
        <v>149.98828125</v>
      </c>
      <c r="O205" s="182"/>
      <c r="P205" s="166" t="str">
        <f>_xlfn.XLOOKUP(C205,全武将名字及头像!$B$3:$B$257,全武将名字及头像!$H$3:$H$257)</f>
        <v>9C</v>
      </c>
      <c r="Q205" s="166" t="str">
        <f>_xlfn.XLOOKUP(C205,全武将名字及头像!$B$3:$B$257,全武将名字及头像!$I$3:$I$257)</f>
        <v>5E</v>
      </c>
      <c r="R205" s="166">
        <f>_xlfn.XLOOKUP(C205,全武将名字及头像!$B$3:$B$257,全武将名字及头像!$J$3:$J$257)</f>
        <v>70</v>
      </c>
      <c r="S205" s="166" t="str">
        <f>_xlfn.XLOOKUP(C205,全武将名字及头像!$B$3:$B$257,全武将名字及头像!$K$3:$K$257)</f>
        <v>FF</v>
      </c>
      <c r="T205" s="132" t="s">
        <v>93</v>
      </c>
      <c r="U205" s="167" t="str">
        <f>_xlfn.XLOOKUP(C205,武将属性排列!$C$1:$C$255,武将属性排列!$D$1:$D$255)</f>
        <v>在野</v>
      </c>
      <c r="V205" s="168">
        <f>_xlfn.XLOOKUP(C205,武将属性排列!$C$1:$C$255,武将属性排列!$E$1:$E$255)</f>
        <v>88</v>
      </c>
      <c r="W205" s="168">
        <f>_xlfn.XLOOKUP(C205,武将属性排列!$C$1:$C$255,武将属性排列!$F$1:$F$255)</f>
        <v>38</v>
      </c>
      <c r="X205" s="168">
        <f>_xlfn.XLOOKUP(C205,武将属性排列!$C$1:$C$255,武将属性排列!$G$1:$G$255)</f>
        <v>70</v>
      </c>
      <c r="Y205" s="168">
        <f>_xlfn.XLOOKUP(C205,武将属性排列!$C$1:$C$255,武将属性排列!$I$1:$I$255)</f>
        <v>89</v>
      </c>
      <c r="Z205" s="169">
        <f>_xlfn.XLOOKUP(C205,武将属性排列!$C$1:$C$255,武将属性排列!$K$1:$K$255)</f>
        <v>2</v>
      </c>
      <c r="AA205" s="169">
        <v>500</v>
      </c>
      <c r="AB205" s="168">
        <f>_xlfn.XLOOKUP(C205,武将属性排列!$C$1:$C$255,武将属性排列!$O$1:$O$255)</f>
        <v>61</v>
      </c>
      <c r="AC205" s="170">
        <f t="shared" si="158"/>
        <v>266652</v>
      </c>
      <c r="AD205" s="170" t="str">
        <f t="shared" si="140"/>
        <v>4119C</v>
      </c>
      <c r="AE205" s="182"/>
      <c r="AF205" s="171">
        <f t="shared" si="132"/>
        <v>40</v>
      </c>
      <c r="AG205" s="172" t="str">
        <f t="shared" si="141"/>
        <v>58</v>
      </c>
      <c r="AH205" s="172" t="str">
        <f t="shared" si="142"/>
        <v>26</v>
      </c>
      <c r="AI205" s="172" t="str">
        <f t="shared" si="143"/>
        <v>46</v>
      </c>
      <c r="AJ205" s="164">
        <f t="shared" si="144"/>
        <v>20</v>
      </c>
      <c r="AK205" s="172" t="str">
        <f t="shared" si="145"/>
        <v>59</v>
      </c>
      <c r="AL205" s="183" t="str">
        <f t="shared" si="146"/>
        <v>山军</v>
      </c>
      <c r="AM205" s="184">
        <f t="shared" si="147"/>
        <v>2</v>
      </c>
      <c r="AN205" s="172" t="str">
        <f t="shared" si="148"/>
        <v>5</v>
      </c>
      <c r="AO205" s="174">
        <f t="shared" si="149"/>
        <v>0</v>
      </c>
      <c r="AP205" s="174">
        <f t="shared" si="150"/>
        <v>4</v>
      </c>
      <c r="AQ205" s="175">
        <f t="shared" si="151"/>
        <v>3</v>
      </c>
      <c r="AR205" s="176" t="str">
        <f t="shared" si="152"/>
        <v>3D</v>
      </c>
      <c r="AS205" s="182"/>
      <c r="AT205" s="177" t="str">
        <f>_xlfn.XLOOKUP(C205,全武将名字及头像!$B$3:$B$257,全武将名字及头像!$P$3:$P$257)</f>
        <v>C7</v>
      </c>
      <c r="AU205" s="178"/>
      <c r="AV205" s="177">
        <f>_xlfn.XLOOKUP(C205,全武将名字及头像!$B$3:$B$257,全武将名字及头像!$Q$3:$Q$257)</f>
        <v>0</v>
      </c>
      <c r="DD205" s="121" t="str">
        <f>LOOKUP(C205,全武将名字及头像!$B$3:$B$257,全武将名字及头像!$B$3:$B$257)</f>
        <v>阎行</v>
      </c>
      <c r="DE205" s="121">
        <f t="shared" si="153"/>
        <v>1</v>
      </c>
    </row>
    <row r="206" spans="1:109">
      <c r="A206" s="192" t="str">
        <f t="shared" si="133"/>
        <v>CA</v>
      </c>
      <c r="B206" s="75">
        <v>202</v>
      </c>
      <c r="C206" s="75" t="s">
        <v>355</v>
      </c>
      <c r="D206" s="131" t="str">
        <f t="shared" si="134"/>
        <v>21B6</v>
      </c>
      <c r="E206" s="131">
        <f t="shared" si="154"/>
        <v>8630</v>
      </c>
      <c r="F206" s="131" t="str">
        <f t="shared" si="135"/>
        <v>9602</v>
      </c>
      <c r="G206" s="131">
        <f t="shared" si="155"/>
        <v>38402</v>
      </c>
      <c r="H206" s="131" t="str">
        <f t="shared" si="136"/>
        <v>25F6</v>
      </c>
      <c r="I206" s="131">
        <f t="shared" si="156"/>
        <v>9718</v>
      </c>
      <c r="J206" s="132">
        <v>5</v>
      </c>
      <c r="K206" s="164" t="str">
        <f t="shared" si="137"/>
        <v>02</v>
      </c>
      <c r="L206" s="132">
        <f t="shared" si="157"/>
        <v>2</v>
      </c>
      <c r="M206" s="164" t="str">
        <f t="shared" si="138"/>
        <v>96</v>
      </c>
      <c r="N206" s="132">
        <f t="shared" si="139"/>
        <v>150.0078125</v>
      </c>
      <c r="O206" s="182"/>
      <c r="P206" s="166" t="str">
        <f>_xlfn.XLOOKUP(C206,全武将名字及头像!$B$3:$B$257,全武将名字及头像!$H$3:$H$257)</f>
        <v>9C</v>
      </c>
      <c r="Q206" s="166" t="str">
        <f>_xlfn.XLOOKUP(C206,全武将名字及头像!$B$3:$B$257,全武将名字及头像!$I$3:$I$257)</f>
        <v>5C</v>
      </c>
      <c r="R206" s="166">
        <f>_xlfn.XLOOKUP(C206,全武将名字及头像!$B$3:$B$257,全武将名字及头像!$J$3:$J$257)</f>
        <v>76</v>
      </c>
      <c r="S206" s="166" t="str">
        <f>_xlfn.XLOOKUP(C206,全武将名字及头像!$B$3:$B$257,全武将名字及头像!$K$3:$K$257)</f>
        <v>FF</v>
      </c>
      <c r="T206" s="132" t="s">
        <v>93</v>
      </c>
      <c r="U206" s="167" t="str">
        <f>_xlfn.XLOOKUP(C206,武将属性排列!$C$1:$C$255,武将属性排列!$D$1:$D$255)</f>
        <v>在野</v>
      </c>
      <c r="V206" s="168">
        <f>_xlfn.XLOOKUP(C206,武将属性排列!$C$1:$C$255,武将属性排列!$E$1:$E$255)</f>
        <v>97</v>
      </c>
      <c r="W206" s="168">
        <f>_xlfn.XLOOKUP(C206,武将属性排列!$C$1:$C$255,武将属性排列!$F$1:$F$255)</f>
        <v>42</v>
      </c>
      <c r="X206" s="168">
        <f>_xlfn.XLOOKUP(C206,武将属性排列!$C$1:$C$255,武将属性排列!$G$1:$G$255)</f>
        <v>96</v>
      </c>
      <c r="Y206" s="168">
        <f>_xlfn.XLOOKUP(C206,武将属性排列!$C$1:$C$255,武将属性排列!$I$1:$I$255)</f>
        <v>98</v>
      </c>
      <c r="Z206" s="169">
        <f>_xlfn.XLOOKUP(C206,武将属性排列!$C$1:$C$255,武将属性排列!$K$1:$K$255)</f>
        <v>2</v>
      </c>
      <c r="AA206" s="169">
        <v>500</v>
      </c>
      <c r="AB206" s="168">
        <f>_xlfn.XLOOKUP(C206,武将属性排列!$C$1:$C$255,武将属性排列!$O$1:$O$255)</f>
        <v>42</v>
      </c>
      <c r="AC206" s="170">
        <f t="shared" si="158"/>
        <v>266660</v>
      </c>
      <c r="AD206" s="170" t="str">
        <f t="shared" si="140"/>
        <v>411A4</v>
      </c>
      <c r="AE206" s="182"/>
      <c r="AF206" s="171">
        <f t="shared" si="132"/>
        <v>40</v>
      </c>
      <c r="AG206" s="172" t="str">
        <f t="shared" si="141"/>
        <v>61</v>
      </c>
      <c r="AH206" s="172" t="str">
        <f t="shared" si="142"/>
        <v>2A</v>
      </c>
      <c r="AI206" s="172" t="str">
        <f t="shared" si="143"/>
        <v>60</v>
      </c>
      <c r="AJ206" s="164">
        <f t="shared" si="144"/>
        <v>10</v>
      </c>
      <c r="AK206" s="172" t="str">
        <f t="shared" si="145"/>
        <v>62</v>
      </c>
      <c r="AL206" s="183" t="str">
        <f t="shared" si="146"/>
        <v>山军</v>
      </c>
      <c r="AM206" s="184">
        <f t="shared" si="147"/>
        <v>2</v>
      </c>
      <c r="AN206" s="172" t="str">
        <f t="shared" si="148"/>
        <v>5</v>
      </c>
      <c r="AO206" s="174">
        <f t="shared" si="149"/>
        <v>0</v>
      </c>
      <c r="AP206" s="174">
        <f t="shared" si="150"/>
        <v>4</v>
      </c>
      <c r="AQ206" s="175">
        <f t="shared" si="151"/>
        <v>4</v>
      </c>
      <c r="AR206" s="176" t="str">
        <f t="shared" si="152"/>
        <v>2A</v>
      </c>
      <c r="AS206" s="182"/>
      <c r="AT206" s="177" t="str">
        <f>_xlfn.XLOOKUP(C206,全武将名字及头像!$B$3:$B$257,全武将名字及头像!$P$3:$P$257)</f>
        <v>C7</v>
      </c>
      <c r="AU206" s="178"/>
      <c r="AV206" s="177">
        <f>_xlfn.XLOOKUP(C206,全武将名字及头像!$B$3:$B$257,全武将名字及头像!$Q$3:$Q$257)</f>
        <v>14</v>
      </c>
      <c r="DD206" s="121" t="str">
        <f>LOOKUP(C206,全武将名字及头像!$B$3:$B$257,全武将名字及头像!$B$3:$B$257)</f>
        <v>颜良</v>
      </c>
      <c r="DE206" s="121">
        <f t="shared" si="153"/>
        <v>1</v>
      </c>
    </row>
    <row r="207" spans="1:109">
      <c r="A207" s="192" t="str">
        <f t="shared" si="133"/>
        <v>CB</v>
      </c>
      <c r="B207" s="75">
        <v>203</v>
      </c>
      <c r="C207" s="75" t="s">
        <v>356</v>
      </c>
      <c r="D207" s="131" t="str">
        <f t="shared" si="134"/>
        <v>21B8</v>
      </c>
      <c r="E207" s="131">
        <f t="shared" si="154"/>
        <v>8632</v>
      </c>
      <c r="F207" s="131" t="str">
        <f t="shared" si="135"/>
        <v>9607</v>
      </c>
      <c r="G207" s="131">
        <f t="shared" si="155"/>
        <v>38407</v>
      </c>
      <c r="H207" s="131" t="str">
        <f t="shared" si="136"/>
        <v>25FB</v>
      </c>
      <c r="I207" s="131">
        <f t="shared" si="156"/>
        <v>9723</v>
      </c>
      <c r="J207" s="132">
        <v>5</v>
      </c>
      <c r="K207" s="164" t="str">
        <f t="shared" si="137"/>
        <v>07</v>
      </c>
      <c r="L207" s="132">
        <f t="shared" si="157"/>
        <v>7</v>
      </c>
      <c r="M207" s="164" t="str">
        <f t="shared" si="138"/>
        <v>96</v>
      </c>
      <c r="N207" s="132">
        <f t="shared" si="139"/>
        <v>150.02734375</v>
      </c>
      <c r="O207" s="182"/>
      <c r="P207" s="166" t="str">
        <f>_xlfn.XLOOKUP(C207,全武将名字及头像!$B$3:$B$257,全武将名字及头像!$H$3:$H$257)</f>
        <v>9B</v>
      </c>
      <c r="Q207" s="166">
        <f>_xlfn.XLOOKUP(C207,全武将名字及头像!$B$3:$B$257,全武将名字及头像!$I$3:$I$257)</f>
        <v>72</v>
      </c>
      <c r="R207" s="166">
        <f>_xlfn.XLOOKUP(C207,全武将名字及头像!$B$3:$B$257,全武将名字及头像!$J$3:$J$257)</f>
        <v>74</v>
      </c>
      <c r="S207" s="166" t="str">
        <f>_xlfn.XLOOKUP(C207,全武将名字及头像!$B$3:$B$257,全武将名字及头像!$K$3:$K$257)</f>
        <v>FF</v>
      </c>
      <c r="T207" s="132" t="s">
        <v>93</v>
      </c>
      <c r="U207" s="167" t="str">
        <f>_xlfn.XLOOKUP(C207,武将属性排列!$C$1:$C$255,武将属性排列!$D$1:$D$255)</f>
        <v>在野</v>
      </c>
      <c r="V207" s="168">
        <f>_xlfn.XLOOKUP(C207,武将属性排列!$C$1:$C$255,武将属性排列!$E$1:$E$255)</f>
        <v>65</v>
      </c>
      <c r="W207" s="168">
        <f>_xlfn.XLOOKUP(C207,武将属性排列!$C$1:$C$255,武将属性排列!$F$1:$F$255)</f>
        <v>86</v>
      </c>
      <c r="X207" s="168">
        <f>_xlfn.XLOOKUP(C207,武将属性排列!$C$1:$C$255,武将属性排列!$G$1:$G$255)</f>
        <v>41</v>
      </c>
      <c r="Y207" s="168">
        <f>_xlfn.XLOOKUP(C207,武将属性排列!$C$1:$C$255,武将属性排列!$I$1:$I$255)</f>
        <v>85</v>
      </c>
      <c r="Z207" s="169">
        <f>_xlfn.XLOOKUP(C207,武将属性排列!$C$1:$C$255,武将属性排列!$K$1:$K$255)</f>
        <v>0</v>
      </c>
      <c r="AA207" s="169">
        <v>500</v>
      </c>
      <c r="AB207" s="168">
        <f>_xlfn.XLOOKUP(C207,武将属性排列!$C$1:$C$255,武将属性排列!$O$1:$O$255)</f>
        <v>78</v>
      </c>
      <c r="AC207" s="170">
        <f t="shared" si="158"/>
        <v>266668</v>
      </c>
      <c r="AD207" s="170" t="str">
        <f t="shared" si="140"/>
        <v>411AC</v>
      </c>
      <c r="AE207" s="182"/>
      <c r="AF207" s="171">
        <f t="shared" si="132"/>
        <v>40</v>
      </c>
      <c r="AG207" s="172" t="str">
        <f t="shared" si="141"/>
        <v>41</v>
      </c>
      <c r="AH207" s="172" t="str">
        <f t="shared" si="142"/>
        <v>56</v>
      </c>
      <c r="AI207" s="172" t="str">
        <f t="shared" si="143"/>
        <v>29</v>
      </c>
      <c r="AJ207" s="164">
        <f t="shared" si="144"/>
        <v>40</v>
      </c>
      <c r="AK207" s="172" t="str">
        <f t="shared" si="145"/>
        <v>55</v>
      </c>
      <c r="AL207" s="183" t="str">
        <f t="shared" si="146"/>
        <v>平军</v>
      </c>
      <c r="AM207" s="184" t="str">
        <f t="shared" si="147"/>
        <v>0</v>
      </c>
      <c r="AN207" s="172" t="str">
        <f t="shared" si="148"/>
        <v>5</v>
      </c>
      <c r="AO207" s="174">
        <f t="shared" si="149"/>
        <v>0</v>
      </c>
      <c r="AP207" s="174">
        <f t="shared" si="150"/>
        <v>3</v>
      </c>
      <c r="AQ207" s="175">
        <f t="shared" si="151"/>
        <v>1</v>
      </c>
      <c r="AR207" s="176" t="str">
        <f t="shared" si="152"/>
        <v>4E</v>
      </c>
      <c r="AS207" s="182"/>
      <c r="AT207" s="177" t="str">
        <f>_xlfn.XLOOKUP(C207,全武将名字及头像!$B$3:$B$257,全武将名字及头像!$P$3:$P$257)</f>
        <v>C7</v>
      </c>
      <c r="AU207" s="178"/>
      <c r="AV207" s="177">
        <f>_xlfn.XLOOKUP(C207,全武将名字及头像!$B$3:$B$257,全武将名字及头像!$Q$3:$Q$257)</f>
        <v>28</v>
      </c>
      <c r="DD207" s="121" t="str">
        <f>LOOKUP(C207,全武将名字及头像!$B$3:$B$257,全武将名字及头像!$B$3:$B$257)</f>
        <v>杨弘</v>
      </c>
      <c r="DE207" s="121">
        <f t="shared" si="153"/>
        <v>1</v>
      </c>
    </row>
    <row r="208" spans="1:109">
      <c r="A208" s="192" t="str">
        <f t="shared" si="133"/>
        <v>CC</v>
      </c>
      <c r="B208" s="75">
        <v>204</v>
      </c>
      <c r="C208" s="75" t="s">
        <v>357</v>
      </c>
      <c r="D208" s="131" t="str">
        <f t="shared" si="134"/>
        <v>21BA</v>
      </c>
      <c r="E208" s="131">
        <f t="shared" si="154"/>
        <v>8634</v>
      </c>
      <c r="F208" s="131" t="str">
        <f t="shared" si="135"/>
        <v>960C</v>
      </c>
      <c r="G208" s="131">
        <f t="shared" si="155"/>
        <v>38412</v>
      </c>
      <c r="H208" s="131" t="str">
        <f t="shared" si="136"/>
        <v>2600</v>
      </c>
      <c r="I208" s="131">
        <f t="shared" si="156"/>
        <v>9728</v>
      </c>
      <c r="J208" s="132">
        <v>5</v>
      </c>
      <c r="K208" s="164" t="str">
        <f t="shared" si="137"/>
        <v>0C</v>
      </c>
      <c r="L208" s="132">
        <f t="shared" si="157"/>
        <v>12</v>
      </c>
      <c r="M208" s="164" t="str">
        <f t="shared" si="138"/>
        <v>96</v>
      </c>
      <c r="N208" s="132">
        <f t="shared" si="139"/>
        <v>150.046875</v>
      </c>
      <c r="O208" s="182"/>
      <c r="P208" s="166" t="str">
        <f>_xlfn.XLOOKUP(C208,全武将名字及头像!$B$3:$B$257,全武将名字及头像!$H$3:$H$257)</f>
        <v>9B</v>
      </c>
      <c r="Q208" s="166">
        <f>_xlfn.XLOOKUP(C208,全武将名字及头像!$B$3:$B$257,全武将名字及头像!$I$3:$I$257)</f>
        <v>72</v>
      </c>
      <c r="R208" s="166">
        <f>_xlfn.XLOOKUP(C208,全武将名字及头像!$B$3:$B$257,全武将名字及头像!$J$3:$J$257)</f>
        <v>76</v>
      </c>
      <c r="S208" s="166" t="str">
        <f>_xlfn.XLOOKUP(C208,全武将名字及头像!$B$3:$B$257,全武将名字及头像!$K$3:$K$257)</f>
        <v>FF</v>
      </c>
      <c r="T208" s="132" t="s">
        <v>93</v>
      </c>
      <c r="U208" s="167" t="str">
        <f>_xlfn.XLOOKUP(C208,武将属性排列!$C$1:$C$255,武将属性排列!$D$1:$D$255)</f>
        <v>在野</v>
      </c>
      <c r="V208" s="168">
        <f>_xlfn.XLOOKUP(C208,武将属性排列!$C$1:$C$255,武将属性排列!$E$1:$E$255)</f>
        <v>68</v>
      </c>
      <c r="W208" s="168">
        <f>_xlfn.XLOOKUP(C208,武将属性排列!$C$1:$C$255,武将属性排列!$F$1:$F$255)</f>
        <v>51</v>
      </c>
      <c r="X208" s="168">
        <f>_xlfn.XLOOKUP(C208,武将属性排列!$C$1:$C$255,武将属性排列!$G$1:$G$255)</f>
        <v>71</v>
      </c>
      <c r="Y208" s="168">
        <f>_xlfn.XLOOKUP(C208,武将属性排列!$C$1:$C$255,武将属性排列!$I$1:$I$255)</f>
        <v>73</v>
      </c>
      <c r="Z208" s="169">
        <f>_xlfn.XLOOKUP(C208,武将属性排列!$C$1:$C$255,武将属性排列!$K$1:$K$255)</f>
        <v>0</v>
      </c>
      <c r="AA208" s="169">
        <v>500</v>
      </c>
      <c r="AB208" s="168">
        <f>_xlfn.XLOOKUP(C208,武将属性排列!$C$1:$C$255,武将属性排列!$O$1:$O$255)</f>
        <v>49</v>
      </c>
      <c r="AC208" s="170">
        <f t="shared" si="158"/>
        <v>266676</v>
      </c>
      <c r="AD208" s="170" t="str">
        <f t="shared" si="140"/>
        <v>411B4</v>
      </c>
      <c r="AE208" s="182"/>
      <c r="AF208" s="171">
        <f t="shared" si="132"/>
        <v>40</v>
      </c>
      <c r="AG208" s="172" t="str">
        <f t="shared" si="141"/>
        <v>44</v>
      </c>
      <c r="AH208" s="172" t="str">
        <f t="shared" si="142"/>
        <v>33</v>
      </c>
      <c r="AI208" s="172" t="str">
        <f t="shared" si="143"/>
        <v>47</v>
      </c>
      <c r="AJ208" s="164">
        <f t="shared" si="144"/>
        <v>20</v>
      </c>
      <c r="AK208" s="172" t="str">
        <f t="shared" si="145"/>
        <v>49</v>
      </c>
      <c r="AL208" s="183" t="str">
        <f t="shared" si="146"/>
        <v>平军</v>
      </c>
      <c r="AM208" s="184" t="str">
        <f t="shared" si="147"/>
        <v>0</v>
      </c>
      <c r="AN208" s="172" t="str">
        <f t="shared" si="148"/>
        <v>5</v>
      </c>
      <c r="AO208" s="174">
        <f t="shared" si="149"/>
        <v>0</v>
      </c>
      <c r="AP208" s="174">
        <f t="shared" si="150"/>
        <v>4</v>
      </c>
      <c r="AQ208" s="175">
        <f t="shared" si="151"/>
        <v>3</v>
      </c>
      <c r="AR208" s="176" t="str">
        <f t="shared" si="152"/>
        <v>31</v>
      </c>
      <c r="AS208" s="182"/>
      <c r="AT208" s="177" t="str">
        <f>_xlfn.XLOOKUP(C208,全武将名字及头像!$B$3:$B$257,全武将名字及头像!$P$3:$P$257)</f>
        <v>C8</v>
      </c>
      <c r="AU208" s="178"/>
      <c r="AV208" s="177">
        <f>_xlfn.XLOOKUP(C208,全武将名字及头像!$B$3:$B$257,全武将名字及头像!$Q$3:$Q$257)</f>
        <v>0</v>
      </c>
      <c r="DD208" s="121" t="str">
        <f>LOOKUP(C208,全武将名字及头像!$B$3:$B$257,全武将名字及头像!$B$3:$B$257)</f>
        <v>杨秋</v>
      </c>
      <c r="DE208" s="121">
        <f t="shared" si="153"/>
        <v>1</v>
      </c>
    </row>
    <row r="209" spans="1:109">
      <c r="A209" s="192" t="str">
        <f t="shared" si="133"/>
        <v>CD</v>
      </c>
      <c r="B209" s="75">
        <v>205</v>
      </c>
      <c r="C209" s="75" t="s">
        <v>358</v>
      </c>
      <c r="D209" s="131" t="str">
        <f t="shared" si="134"/>
        <v>21BC</v>
      </c>
      <c r="E209" s="131">
        <f t="shared" si="154"/>
        <v>8636</v>
      </c>
      <c r="F209" s="131" t="str">
        <f t="shared" si="135"/>
        <v>9611</v>
      </c>
      <c r="G209" s="131">
        <f t="shared" si="155"/>
        <v>38417</v>
      </c>
      <c r="H209" s="131" t="str">
        <f t="shared" si="136"/>
        <v>2605</v>
      </c>
      <c r="I209" s="131">
        <f t="shared" si="156"/>
        <v>9733</v>
      </c>
      <c r="J209" s="132">
        <v>5</v>
      </c>
      <c r="K209" s="164" t="str">
        <f t="shared" si="137"/>
        <v>11</v>
      </c>
      <c r="L209" s="132">
        <f t="shared" si="157"/>
        <v>17</v>
      </c>
      <c r="M209" s="164" t="str">
        <f t="shared" si="138"/>
        <v>96</v>
      </c>
      <c r="N209" s="132">
        <f t="shared" si="139"/>
        <v>150.06640625</v>
      </c>
      <c r="O209" s="182"/>
      <c r="P209" s="166" t="str">
        <f>_xlfn.XLOOKUP(C209,全武将名字及头像!$B$3:$B$257,全武将名字及头像!$H$3:$H$257)</f>
        <v>9B</v>
      </c>
      <c r="Q209" s="166">
        <f>_xlfn.XLOOKUP(C209,全武将名字及头像!$B$3:$B$257,全武将名字及头像!$I$3:$I$257)</f>
        <v>72</v>
      </c>
      <c r="R209" s="166">
        <f>_xlfn.XLOOKUP(C209,全武将名字及头像!$B$3:$B$257,全武将名字及头像!$J$3:$J$257)</f>
        <v>78</v>
      </c>
      <c r="S209" s="166" t="str">
        <f>_xlfn.XLOOKUP(C209,全武将名字及头像!$B$3:$B$257,全武将名字及头像!$K$3:$K$257)</f>
        <v>FF</v>
      </c>
      <c r="T209" s="132" t="s">
        <v>93</v>
      </c>
      <c r="U209" s="167" t="str">
        <f>_xlfn.XLOOKUP(C209,武将属性排列!$C$1:$C$255,武将属性排列!$D$1:$D$255)</f>
        <v>在野</v>
      </c>
      <c r="V209" s="168">
        <f>_xlfn.XLOOKUP(C209,武将属性排列!$C$1:$C$255,武将属性排列!$E$1:$E$255)</f>
        <v>82</v>
      </c>
      <c r="W209" s="168">
        <f>_xlfn.XLOOKUP(C209,武将属性排列!$C$1:$C$255,武将属性排列!$F$1:$F$255)</f>
        <v>53</v>
      </c>
      <c r="X209" s="168">
        <f>_xlfn.XLOOKUP(C209,武将属性排列!$C$1:$C$255,武将属性排列!$G$1:$G$255)</f>
        <v>77</v>
      </c>
      <c r="Y209" s="168">
        <f>_xlfn.XLOOKUP(C209,武将属性排列!$C$1:$C$255,武将属性排列!$I$1:$I$255)</f>
        <v>73</v>
      </c>
      <c r="Z209" s="169">
        <f>_xlfn.XLOOKUP(C209,武将属性排列!$C$1:$C$255,武将属性排列!$K$1:$K$255)</f>
        <v>1</v>
      </c>
      <c r="AA209" s="169">
        <v>500</v>
      </c>
      <c r="AB209" s="168">
        <f>_xlfn.XLOOKUP(C209,武将属性排列!$C$1:$C$255,武将属性排列!$O$1:$O$255)</f>
        <v>56</v>
      </c>
      <c r="AC209" s="170">
        <f t="shared" si="158"/>
        <v>266684</v>
      </c>
      <c r="AD209" s="170" t="str">
        <f t="shared" si="140"/>
        <v>411BC</v>
      </c>
      <c r="AE209" s="182"/>
      <c r="AF209" s="171">
        <f t="shared" si="132"/>
        <v>40</v>
      </c>
      <c r="AG209" s="172" t="str">
        <f t="shared" si="141"/>
        <v>52</v>
      </c>
      <c r="AH209" s="172" t="str">
        <f t="shared" si="142"/>
        <v>35</v>
      </c>
      <c r="AI209" s="172" t="str">
        <f t="shared" si="143"/>
        <v>4D</v>
      </c>
      <c r="AJ209" s="164">
        <f t="shared" si="144"/>
        <v>20</v>
      </c>
      <c r="AK209" s="172" t="str">
        <f t="shared" si="145"/>
        <v>49</v>
      </c>
      <c r="AL209" s="183" t="str">
        <f t="shared" si="146"/>
        <v>水军</v>
      </c>
      <c r="AM209" s="184">
        <f t="shared" si="147"/>
        <v>1</v>
      </c>
      <c r="AN209" s="172" t="str">
        <f t="shared" si="148"/>
        <v>5</v>
      </c>
      <c r="AO209" s="174">
        <f t="shared" si="149"/>
        <v>0</v>
      </c>
      <c r="AP209" s="174">
        <f t="shared" si="150"/>
        <v>4</v>
      </c>
      <c r="AQ209" s="175">
        <f t="shared" si="151"/>
        <v>3</v>
      </c>
      <c r="AR209" s="176" t="str">
        <f t="shared" si="152"/>
        <v>38</v>
      </c>
      <c r="AS209" s="182"/>
      <c r="AT209" s="177" t="str">
        <f>_xlfn.XLOOKUP(C209,全武将名字及头像!$B$3:$B$257,全武将名字及头像!$P$3:$P$257)</f>
        <v>C8</v>
      </c>
      <c r="AU209" s="178"/>
      <c r="AV209" s="177">
        <f>_xlfn.XLOOKUP(C209,全武将名字及头像!$B$3:$B$257,全武将名字及头像!$Q$3:$Q$257)</f>
        <v>14</v>
      </c>
      <c r="DD209" s="121" t="str">
        <f>LOOKUP(C209,全武将名字及头像!$B$3:$B$257,全武将名字及头像!$B$3:$B$257)</f>
        <v>杨任</v>
      </c>
      <c r="DE209" s="121">
        <f t="shared" si="153"/>
        <v>1</v>
      </c>
    </row>
    <row r="210" spans="1:109">
      <c r="A210" s="192" t="str">
        <f t="shared" si="133"/>
        <v>CE</v>
      </c>
      <c r="B210" s="75">
        <v>206</v>
      </c>
      <c r="C210" s="75" t="s">
        <v>359</v>
      </c>
      <c r="D210" s="131" t="str">
        <f t="shared" si="134"/>
        <v>21BE</v>
      </c>
      <c r="E210" s="131">
        <f t="shared" si="154"/>
        <v>8638</v>
      </c>
      <c r="F210" s="131" t="str">
        <f t="shared" si="135"/>
        <v>9616</v>
      </c>
      <c r="G210" s="131">
        <f t="shared" si="155"/>
        <v>38422</v>
      </c>
      <c r="H210" s="131" t="str">
        <f t="shared" si="136"/>
        <v>260A</v>
      </c>
      <c r="I210" s="131">
        <f t="shared" si="156"/>
        <v>9738</v>
      </c>
      <c r="J210" s="132">
        <v>5</v>
      </c>
      <c r="K210" s="164" t="str">
        <f t="shared" si="137"/>
        <v>16</v>
      </c>
      <c r="L210" s="132">
        <f t="shared" si="157"/>
        <v>22</v>
      </c>
      <c r="M210" s="164" t="str">
        <f t="shared" si="138"/>
        <v>96</v>
      </c>
      <c r="N210" s="132">
        <f t="shared" si="139"/>
        <v>150.0859375</v>
      </c>
      <c r="O210" s="182"/>
      <c r="P210" s="166" t="str">
        <f>_xlfn.XLOOKUP(C210,全武将名字及头像!$B$3:$B$257,全武将名字及头像!$H$3:$H$257)</f>
        <v>9B</v>
      </c>
      <c r="Q210" s="166">
        <f>_xlfn.XLOOKUP(C210,全武将名字及头像!$B$3:$B$257,全武将名字及头像!$I$3:$I$257)</f>
        <v>72</v>
      </c>
      <c r="R210" s="166" t="str">
        <f>_xlfn.XLOOKUP(C210,全武将名字及头像!$B$3:$B$257,全武将名字及头像!$J$3:$J$257)</f>
        <v>7A</v>
      </c>
      <c r="S210" s="166" t="str">
        <f>_xlfn.XLOOKUP(C210,全武将名字及头像!$B$3:$B$257,全武将名字及头像!$K$3:$K$257)</f>
        <v>FF</v>
      </c>
      <c r="T210" s="132" t="s">
        <v>93</v>
      </c>
      <c r="U210" s="167" t="str">
        <f>_xlfn.XLOOKUP(C210,武将属性排列!$C$1:$C$255,武将属性排列!$D$1:$D$255)</f>
        <v>在野</v>
      </c>
      <c r="V210" s="168">
        <f>_xlfn.XLOOKUP(C210,武将属性排列!$C$1:$C$255,武将属性排列!$E$1:$E$255)</f>
        <v>50</v>
      </c>
      <c r="W210" s="168">
        <f>_xlfn.XLOOKUP(C210,武将属性排列!$C$1:$C$255,武将属性排列!$F$1:$F$255)</f>
        <v>91</v>
      </c>
      <c r="X210" s="168">
        <f>_xlfn.XLOOKUP(C210,武将属性排列!$C$1:$C$255,武将属性排列!$G$1:$G$255)</f>
        <v>41</v>
      </c>
      <c r="Y210" s="168">
        <f>_xlfn.XLOOKUP(C210,武将属性排列!$C$1:$C$255,武将属性排列!$I$1:$I$255)</f>
        <v>73</v>
      </c>
      <c r="Z210" s="169">
        <f>_xlfn.XLOOKUP(C210,武将属性排列!$C$1:$C$255,武将属性排列!$K$1:$K$255)</f>
        <v>0</v>
      </c>
      <c r="AA210" s="169">
        <v>500</v>
      </c>
      <c r="AB210" s="168">
        <f>_xlfn.XLOOKUP(C210,武将属性排列!$C$1:$C$255,武将属性排列!$O$1:$O$255)</f>
        <v>74</v>
      </c>
      <c r="AC210" s="170">
        <f t="shared" si="158"/>
        <v>266692</v>
      </c>
      <c r="AD210" s="170" t="str">
        <f t="shared" si="140"/>
        <v>411C4</v>
      </c>
      <c r="AE210" s="182"/>
      <c r="AF210" s="171">
        <f t="shared" si="132"/>
        <v>40</v>
      </c>
      <c r="AG210" s="172" t="str">
        <f t="shared" si="141"/>
        <v>32</v>
      </c>
      <c r="AH210" s="172" t="str">
        <f t="shared" si="142"/>
        <v>5B</v>
      </c>
      <c r="AI210" s="172" t="str">
        <f t="shared" si="143"/>
        <v>29</v>
      </c>
      <c r="AJ210" s="164">
        <f t="shared" si="144"/>
        <v>40</v>
      </c>
      <c r="AK210" s="172" t="str">
        <f t="shared" si="145"/>
        <v>49</v>
      </c>
      <c r="AL210" s="183" t="str">
        <f t="shared" si="146"/>
        <v>平军</v>
      </c>
      <c r="AM210" s="184" t="str">
        <f t="shared" si="147"/>
        <v>0</v>
      </c>
      <c r="AN210" s="172" t="str">
        <f t="shared" si="148"/>
        <v>5</v>
      </c>
      <c r="AO210" s="174">
        <f t="shared" si="149"/>
        <v>0</v>
      </c>
      <c r="AP210" s="174">
        <f t="shared" si="150"/>
        <v>3</v>
      </c>
      <c r="AQ210" s="175">
        <f t="shared" si="151"/>
        <v>1</v>
      </c>
      <c r="AR210" s="176" t="str">
        <f t="shared" si="152"/>
        <v>4A</v>
      </c>
      <c r="AS210" s="182"/>
      <c r="AT210" s="177" t="str">
        <f>_xlfn.XLOOKUP(C210,全武将名字及头像!$B$3:$B$257,全武将名字及头像!$P$3:$P$257)</f>
        <v>C8</v>
      </c>
      <c r="AU210" s="178"/>
      <c r="AV210" s="177">
        <f>_xlfn.XLOOKUP(C210,全武将名字及头像!$B$3:$B$257,全武将名字及头像!$Q$3:$Q$257)</f>
        <v>28</v>
      </c>
      <c r="DD210" s="121" t="str">
        <f>LOOKUP(C210,全武将名字及头像!$B$3:$B$257,全武将名字及头像!$B$3:$B$257)</f>
        <v>杨修</v>
      </c>
      <c r="DE210" s="121">
        <f t="shared" si="153"/>
        <v>1</v>
      </c>
    </row>
    <row r="211" spans="1:109">
      <c r="A211" s="192" t="str">
        <f t="shared" si="133"/>
        <v>CF</v>
      </c>
      <c r="B211" s="75">
        <v>207</v>
      </c>
      <c r="C211" s="75" t="s">
        <v>360</v>
      </c>
      <c r="D211" s="131" t="str">
        <f t="shared" si="134"/>
        <v>21C0</v>
      </c>
      <c r="E211" s="131">
        <f t="shared" si="154"/>
        <v>8640</v>
      </c>
      <c r="F211" s="131" t="str">
        <f t="shared" si="135"/>
        <v>961B</v>
      </c>
      <c r="G211" s="131">
        <f t="shared" si="155"/>
        <v>38427</v>
      </c>
      <c r="H211" s="131" t="str">
        <f t="shared" si="136"/>
        <v>260F</v>
      </c>
      <c r="I211" s="131">
        <f t="shared" si="156"/>
        <v>9743</v>
      </c>
      <c r="J211" s="132">
        <v>5</v>
      </c>
      <c r="K211" s="164" t="str">
        <f t="shared" si="137"/>
        <v>1B</v>
      </c>
      <c r="L211" s="132">
        <f t="shared" si="157"/>
        <v>27</v>
      </c>
      <c r="M211" s="164" t="str">
        <f t="shared" si="138"/>
        <v>96</v>
      </c>
      <c r="N211" s="132">
        <f t="shared" si="139"/>
        <v>150.10546875</v>
      </c>
      <c r="O211" s="182"/>
      <c r="P211" s="166" t="str">
        <f>_xlfn.XLOOKUP(C211,全武将名字及头像!$B$3:$B$257,全武将名字及头像!$H$3:$H$257)</f>
        <v>9B</v>
      </c>
      <c r="Q211" s="166">
        <f>_xlfn.XLOOKUP(C211,全武将名字及头像!$B$3:$B$257,全武将名字及头像!$I$3:$I$257)</f>
        <v>72</v>
      </c>
      <c r="R211" s="166" t="str">
        <f>_xlfn.XLOOKUP(C211,全武将名字及头像!$B$3:$B$257,全武将名字及头像!$J$3:$J$257)</f>
        <v>7C</v>
      </c>
      <c r="S211" s="166" t="str">
        <f>_xlfn.XLOOKUP(C211,全武将名字及头像!$B$3:$B$257,全武将名字及头像!$K$3:$K$257)</f>
        <v>FF</v>
      </c>
      <c r="T211" s="132" t="s">
        <v>93</v>
      </c>
      <c r="U211" s="167" t="str">
        <f>_xlfn.XLOOKUP(C211,武将属性排列!$C$1:$C$255,武将属性排列!$D$1:$D$255)</f>
        <v>在野</v>
      </c>
      <c r="V211" s="168">
        <f>_xlfn.XLOOKUP(C211,武将属性排列!$C$1:$C$255,武将属性排列!$E$1:$E$255)</f>
        <v>70</v>
      </c>
      <c r="W211" s="168">
        <f>_xlfn.XLOOKUP(C211,武将属性排列!$C$1:$C$255,武将属性排列!$F$1:$F$255)</f>
        <v>79</v>
      </c>
      <c r="X211" s="168">
        <f>_xlfn.XLOOKUP(C211,武将属性排列!$C$1:$C$255,武将属性排列!$G$1:$G$255)</f>
        <v>47</v>
      </c>
      <c r="Y211" s="168">
        <f>_xlfn.XLOOKUP(C211,武将属性排列!$C$1:$C$255,武将属性排列!$I$1:$I$255)</f>
        <v>77</v>
      </c>
      <c r="Z211" s="169">
        <f>_xlfn.XLOOKUP(C211,武将属性排列!$C$1:$C$255,武将属性排列!$K$1:$K$255)</f>
        <v>0</v>
      </c>
      <c r="AA211" s="169">
        <v>500</v>
      </c>
      <c r="AB211" s="168">
        <f>_xlfn.XLOOKUP(C211,武将属性排列!$C$1:$C$255,武将属性排列!$O$1:$O$255)</f>
        <v>60</v>
      </c>
      <c r="AC211" s="170">
        <f t="shared" si="158"/>
        <v>266700</v>
      </c>
      <c r="AD211" s="170" t="str">
        <f t="shared" si="140"/>
        <v>411CC</v>
      </c>
      <c r="AE211" s="182"/>
      <c r="AF211" s="171">
        <f t="shared" si="132"/>
        <v>40</v>
      </c>
      <c r="AG211" s="172" t="str">
        <f t="shared" si="141"/>
        <v>46</v>
      </c>
      <c r="AH211" s="172" t="str">
        <f t="shared" si="142"/>
        <v>4F</v>
      </c>
      <c r="AI211" s="172" t="str">
        <f t="shared" si="143"/>
        <v>2F</v>
      </c>
      <c r="AJ211" s="164">
        <f t="shared" si="144"/>
        <v>40</v>
      </c>
      <c r="AK211" s="172" t="str">
        <f t="shared" si="145"/>
        <v>4D</v>
      </c>
      <c r="AL211" s="183" t="str">
        <f t="shared" si="146"/>
        <v>平军</v>
      </c>
      <c r="AM211" s="184" t="str">
        <f t="shared" si="147"/>
        <v>0</v>
      </c>
      <c r="AN211" s="172" t="str">
        <f t="shared" si="148"/>
        <v>5</v>
      </c>
      <c r="AO211" s="174">
        <f t="shared" si="149"/>
        <v>0</v>
      </c>
      <c r="AP211" s="174">
        <f t="shared" si="150"/>
        <v>3</v>
      </c>
      <c r="AQ211" s="175">
        <f t="shared" si="151"/>
        <v>1</v>
      </c>
      <c r="AR211" s="176" t="str">
        <f t="shared" si="152"/>
        <v>3C</v>
      </c>
      <c r="AS211" s="182"/>
      <c r="AT211" s="177" t="str">
        <f>_xlfn.XLOOKUP(C211,全武将名字及头像!$B$3:$B$257,全武将名字及头像!$P$3:$P$257)</f>
        <v>C9</v>
      </c>
      <c r="AU211" s="178"/>
      <c r="AV211" s="177">
        <f>_xlfn.XLOOKUP(C211,全武将名字及头像!$B$3:$B$257,全武将名字及头像!$Q$3:$Q$257)</f>
        <v>0</v>
      </c>
      <c r="DD211" s="121" t="str">
        <f>LOOKUP(C211,全武将名字及头像!$B$3:$B$257,全武将名字及头像!$B$3:$B$257)</f>
        <v>杨仪</v>
      </c>
      <c r="DE211" s="121">
        <f t="shared" si="153"/>
        <v>1</v>
      </c>
    </row>
    <row r="212" spans="1:109">
      <c r="A212" s="192" t="str">
        <f t="shared" si="133"/>
        <v>D0</v>
      </c>
      <c r="B212" s="75">
        <v>208</v>
      </c>
      <c r="C212" s="75" t="s">
        <v>361</v>
      </c>
      <c r="D212" s="131" t="str">
        <f t="shared" si="134"/>
        <v>21C2</v>
      </c>
      <c r="E212" s="131">
        <f t="shared" si="154"/>
        <v>8642</v>
      </c>
      <c r="F212" s="131" t="str">
        <f t="shared" si="135"/>
        <v>9620</v>
      </c>
      <c r="G212" s="131">
        <f t="shared" si="155"/>
        <v>38432</v>
      </c>
      <c r="H212" s="131" t="str">
        <f t="shared" si="136"/>
        <v>2614</v>
      </c>
      <c r="I212" s="131">
        <f t="shared" si="156"/>
        <v>9748</v>
      </c>
      <c r="J212" s="132">
        <v>5</v>
      </c>
      <c r="K212" s="164" t="str">
        <f t="shared" si="137"/>
        <v>20</v>
      </c>
      <c r="L212" s="132">
        <f t="shared" si="157"/>
        <v>32</v>
      </c>
      <c r="M212" s="164" t="str">
        <f t="shared" si="138"/>
        <v>96</v>
      </c>
      <c r="N212" s="132">
        <f t="shared" si="139"/>
        <v>150.125</v>
      </c>
      <c r="O212" s="182"/>
      <c r="P212" s="166" t="str">
        <f>_xlfn.XLOOKUP(C212,全武将名字及头像!$B$3:$B$257,全武将名字及头像!$H$3:$H$257)</f>
        <v>9A</v>
      </c>
      <c r="Q212" s="166" t="str">
        <f>_xlfn.XLOOKUP(C212,全武将名字及头像!$B$3:$B$257,全武将名字及头像!$I$3:$I$257)</f>
        <v>7A</v>
      </c>
      <c r="R212" s="166" t="str">
        <f>_xlfn.XLOOKUP(C212,全武将名字及头像!$B$3:$B$257,全武将名字及头像!$J$3:$J$257)</f>
        <v>7C</v>
      </c>
      <c r="S212" s="166" t="str">
        <f>_xlfn.XLOOKUP(C212,全武将名字及头像!$B$3:$B$257,全武将名字及头像!$K$3:$K$257)</f>
        <v>FF</v>
      </c>
      <c r="T212" s="132" t="s">
        <v>93</v>
      </c>
      <c r="U212" s="167" t="str">
        <f>_xlfn.XLOOKUP(C212,武将属性排列!$C$1:$C$255,武将属性排列!$D$1:$D$255)</f>
        <v>在野</v>
      </c>
      <c r="V212" s="168">
        <f>_xlfn.XLOOKUP(C212,武将属性排列!$C$1:$C$255,武将属性排列!$E$1:$E$255)</f>
        <v>54</v>
      </c>
      <c r="W212" s="168">
        <f>_xlfn.XLOOKUP(C212,武将属性排列!$C$1:$C$255,武将属性排列!$F$1:$F$255)</f>
        <v>86</v>
      </c>
      <c r="X212" s="168">
        <f>_xlfn.XLOOKUP(C212,武将属性排列!$C$1:$C$255,武将属性排列!$G$1:$G$255)</f>
        <v>41</v>
      </c>
      <c r="Y212" s="168">
        <f>_xlfn.XLOOKUP(C212,武将属性排列!$C$1:$C$255,武将属性排列!$I$1:$I$255)</f>
        <v>71</v>
      </c>
      <c r="Z212" s="169">
        <f>_xlfn.XLOOKUP(C212,武将属性排列!$C$1:$C$255,武将属性排列!$K$1:$K$255)</f>
        <v>0</v>
      </c>
      <c r="AA212" s="169">
        <v>500</v>
      </c>
      <c r="AB212" s="168">
        <f>_xlfn.XLOOKUP(C212,武将属性排列!$C$1:$C$255,武将属性排列!$O$1:$O$255)</f>
        <v>87</v>
      </c>
      <c r="AC212" s="170">
        <f t="shared" si="158"/>
        <v>266708</v>
      </c>
      <c r="AD212" s="170" t="str">
        <f t="shared" si="140"/>
        <v>411D4</v>
      </c>
      <c r="AE212" s="182"/>
      <c r="AF212" s="171">
        <f t="shared" ref="AF212:AF258" si="159">IF(U212="出仕","00",40)</f>
        <v>40</v>
      </c>
      <c r="AG212" s="172" t="str">
        <f t="shared" si="141"/>
        <v>36</v>
      </c>
      <c r="AH212" s="172" t="str">
        <f t="shared" si="142"/>
        <v>56</v>
      </c>
      <c r="AI212" s="172" t="str">
        <f t="shared" si="143"/>
        <v>29</v>
      </c>
      <c r="AJ212" s="164">
        <f t="shared" si="144"/>
        <v>40</v>
      </c>
      <c r="AK212" s="172" t="str">
        <f t="shared" si="145"/>
        <v>47</v>
      </c>
      <c r="AL212" s="183" t="str">
        <f t="shared" si="146"/>
        <v>平军</v>
      </c>
      <c r="AM212" s="184" t="str">
        <f t="shared" si="147"/>
        <v>0</v>
      </c>
      <c r="AN212" s="172" t="str">
        <f t="shared" si="148"/>
        <v>5</v>
      </c>
      <c r="AO212" s="174">
        <f t="shared" si="149"/>
        <v>0</v>
      </c>
      <c r="AP212" s="174">
        <f t="shared" si="150"/>
        <v>3</v>
      </c>
      <c r="AQ212" s="175">
        <f t="shared" si="151"/>
        <v>1</v>
      </c>
      <c r="AR212" s="176" t="str">
        <f t="shared" si="152"/>
        <v>57</v>
      </c>
      <c r="AS212" s="182"/>
      <c r="AT212" s="177" t="str">
        <f>_xlfn.XLOOKUP(C212,全武将名字及头像!$B$3:$B$257,全武将名字及头像!$P$3:$P$257)</f>
        <v>C9</v>
      </c>
      <c r="AU212" s="178"/>
      <c r="AV212" s="177">
        <f>_xlfn.XLOOKUP(C212,全武将名字及头像!$B$3:$B$257,全武将名字及头像!$Q$3:$Q$257)</f>
        <v>14</v>
      </c>
      <c r="DD212" s="121" t="str">
        <f>LOOKUP(C212,全武将名字及头像!$B$3:$B$257,全武将名字及头像!$B$3:$B$257)</f>
        <v>伊籍</v>
      </c>
      <c r="DE212" s="121">
        <f t="shared" si="153"/>
        <v>1</v>
      </c>
    </row>
    <row r="213" spans="1:109">
      <c r="A213" s="192" t="str">
        <f t="shared" si="133"/>
        <v>D1</v>
      </c>
      <c r="B213" s="75">
        <v>209</v>
      </c>
      <c r="C213" s="3" t="s">
        <v>362</v>
      </c>
      <c r="D213" s="131" t="str">
        <f t="shared" si="134"/>
        <v>21C4</v>
      </c>
      <c r="E213" s="131">
        <f t="shared" si="154"/>
        <v>8644</v>
      </c>
      <c r="F213" s="131" t="str">
        <f t="shared" si="135"/>
        <v>9625</v>
      </c>
      <c r="G213" s="131">
        <f t="shared" si="155"/>
        <v>38437</v>
      </c>
      <c r="H213" s="131" t="str">
        <f t="shared" si="136"/>
        <v>2619</v>
      </c>
      <c r="I213" s="131">
        <f t="shared" si="156"/>
        <v>9753</v>
      </c>
      <c r="J213" s="132">
        <v>5</v>
      </c>
      <c r="K213" s="164" t="str">
        <f t="shared" si="137"/>
        <v>25</v>
      </c>
      <c r="L213" s="132">
        <f t="shared" si="157"/>
        <v>37</v>
      </c>
      <c r="M213" s="164" t="str">
        <f t="shared" si="138"/>
        <v>96</v>
      </c>
      <c r="N213" s="132">
        <f t="shared" si="139"/>
        <v>150.14453125</v>
      </c>
      <c r="O213" s="182"/>
      <c r="P213" s="166" t="str">
        <f>_xlfn.XLOOKUP(C213,全武将名字及头像!$B$3:$B$257,全武将名字及头像!$H$3:$H$257)</f>
        <v>9D</v>
      </c>
      <c r="Q213" s="166">
        <f>_xlfn.XLOOKUP(C213,全武将名字及头像!$B$3:$B$257,全武将名字及头像!$I$3:$I$257)</f>
        <v>50</v>
      </c>
      <c r="R213" s="166">
        <f>_xlfn.XLOOKUP(C213,全武将名字及头像!$B$3:$B$257,全武将名字及头像!$J$3:$J$257)</f>
        <v>52</v>
      </c>
      <c r="S213" s="166" t="str">
        <f>_xlfn.XLOOKUP(C213,全武将名字及头像!$B$3:$B$257,全武将名字及头像!$K$3:$K$257)</f>
        <v>FF</v>
      </c>
      <c r="T213" s="132" t="s">
        <v>93</v>
      </c>
      <c r="U213" s="167" t="str">
        <f>_xlfn.XLOOKUP(C213,武将属性排列!$C$1:$C$255,武将属性排列!$D$1:$D$255)</f>
        <v>在野</v>
      </c>
      <c r="V213" s="168">
        <f>_xlfn.XLOOKUP(C213,武将属性排列!$C$1:$C$255,武将属性排列!$E$1:$E$255)</f>
        <v>88</v>
      </c>
      <c r="W213" s="168">
        <f>_xlfn.XLOOKUP(C213,武将属性排列!$C$1:$C$255,武将属性排列!$F$1:$F$255)</f>
        <v>75</v>
      </c>
      <c r="X213" s="168">
        <f>_xlfn.XLOOKUP(C213,武将属性排列!$C$1:$C$255,武将属性排列!$G$1:$G$255)</f>
        <v>88</v>
      </c>
      <c r="Y213" s="168">
        <f>_xlfn.XLOOKUP(C213,武将属性排列!$C$1:$C$255,武将属性排列!$I$1:$I$255)</f>
        <v>96</v>
      </c>
      <c r="Z213" s="169">
        <f>_xlfn.XLOOKUP(C213,武将属性排列!$C$1:$C$255,武将属性排列!$K$1:$K$255)</f>
        <v>1</v>
      </c>
      <c r="AA213" s="169">
        <v>500</v>
      </c>
      <c r="AB213" s="168">
        <f>_xlfn.XLOOKUP(C213,武将属性排列!$C$1:$C$255,武将属性排列!$O$1:$O$255)</f>
        <v>59</v>
      </c>
      <c r="AC213" s="170">
        <f t="shared" si="158"/>
        <v>266716</v>
      </c>
      <c r="AD213" s="170" t="str">
        <f t="shared" si="140"/>
        <v>411DC</v>
      </c>
      <c r="AE213" s="182"/>
      <c r="AF213" s="171">
        <f t="shared" si="159"/>
        <v>40</v>
      </c>
      <c r="AG213" s="172" t="str">
        <f t="shared" si="141"/>
        <v>58</v>
      </c>
      <c r="AH213" s="172" t="str">
        <f t="shared" si="142"/>
        <v>4B</v>
      </c>
      <c r="AI213" s="172" t="str">
        <f t="shared" si="143"/>
        <v>58</v>
      </c>
      <c r="AJ213" s="164">
        <f t="shared" si="144"/>
        <v>20</v>
      </c>
      <c r="AK213" s="172" t="str">
        <f t="shared" si="145"/>
        <v>60</v>
      </c>
      <c r="AL213" s="183" t="str">
        <f t="shared" si="146"/>
        <v>水军</v>
      </c>
      <c r="AM213" s="184">
        <f t="shared" si="147"/>
        <v>1</v>
      </c>
      <c r="AN213" s="172" t="str">
        <f t="shared" si="148"/>
        <v>5</v>
      </c>
      <c r="AO213" s="174">
        <f t="shared" si="149"/>
        <v>0</v>
      </c>
      <c r="AP213" s="174">
        <f t="shared" si="150"/>
        <v>3</v>
      </c>
      <c r="AQ213" s="175">
        <f t="shared" si="151"/>
        <v>3</v>
      </c>
      <c r="AR213" s="176" t="str">
        <f t="shared" si="152"/>
        <v>3B</v>
      </c>
      <c r="AS213" s="182"/>
      <c r="AT213" s="177" t="str">
        <f>_xlfn.XLOOKUP(C213,全武将名字及头像!$B$3:$B$257,全武将名字及头像!$P$3:$P$257)</f>
        <v>C9</v>
      </c>
      <c r="AU213" s="178"/>
      <c r="AV213" s="177">
        <f>_xlfn.XLOOKUP(C213,全武将名字及头像!$B$3:$B$257,全武将名字及头像!$Q$3:$Q$257)</f>
        <v>28</v>
      </c>
      <c r="DD213" s="121" t="str">
        <f>LOOKUP(C213,全武将名字及头像!$B$3:$B$257,全武将名字及头像!$B$3:$B$257)</f>
        <v>于禁</v>
      </c>
      <c r="DE213" s="121">
        <f t="shared" si="153"/>
        <v>1</v>
      </c>
    </row>
    <row r="214" spans="1:109">
      <c r="A214" s="192" t="str">
        <f t="shared" si="133"/>
        <v>D2</v>
      </c>
      <c r="B214" s="75">
        <v>210</v>
      </c>
      <c r="C214" s="3" t="s">
        <v>364</v>
      </c>
      <c r="D214" s="131" t="str">
        <f t="shared" si="134"/>
        <v>21C6</v>
      </c>
      <c r="E214" s="131">
        <f t="shared" si="154"/>
        <v>8646</v>
      </c>
      <c r="F214" s="131" t="str">
        <f t="shared" si="135"/>
        <v>962A</v>
      </c>
      <c r="G214" s="131">
        <f t="shared" si="155"/>
        <v>38442</v>
      </c>
      <c r="H214" s="131" t="str">
        <f t="shared" si="136"/>
        <v>261E</v>
      </c>
      <c r="I214" s="131">
        <f t="shared" si="156"/>
        <v>9758</v>
      </c>
      <c r="J214" s="132">
        <v>5</v>
      </c>
      <c r="K214" s="164" t="str">
        <f t="shared" si="137"/>
        <v>2A</v>
      </c>
      <c r="L214" s="132">
        <f t="shared" si="157"/>
        <v>42</v>
      </c>
      <c r="M214" s="164" t="str">
        <f t="shared" si="138"/>
        <v>96</v>
      </c>
      <c r="N214" s="132">
        <f t="shared" si="139"/>
        <v>150.1640625</v>
      </c>
      <c r="O214" s="182"/>
      <c r="P214" s="166" t="str">
        <f>_xlfn.XLOOKUP(C214,全武将名字及头像!$B$3:$B$257,全武将名字及头像!$H$3:$H$257)</f>
        <v>9D</v>
      </c>
      <c r="Q214" s="166">
        <f>_xlfn.XLOOKUP(C214,全武将名字及头像!$B$3:$B$257,全武将名字及头像!$I$3:$I$257)</f>
        <v>54</v>
      </c>
      <c r="R214" s="166">
        <f>_xlfn.XLOOKUP(C214,全武将名字及头像!$B$3:$B$257,全武将名字及头像!$J$3:$J$257)</f>
        <v>56</v>
      </c>
      <c r="S214" s="166" t="str">
        <f>_xlfn.XLOOKUP(C214,全武将名字及头像!$B$3:$B$257,全武将名字及头像!$K$3:$K$257)</f>
        <v>FF</v>
      </c>
      <c r="T214" s="132" t="s">
        <v>93</v>
      </c>
      <c r="U214" s="167" t="str">
        <f>_xlfn.XLOOKUP(C214,武将属性排列!$C$1:$C$255,武将属性排列!$D$1:$D$255)</f>
        <v>在野</v>
      </c>
      <c r="V214" s="168">
        <f>_xlfn.XLOOKUP(C214,武将属性排列!$C$1:$C$255,武将属性排列!$E$1:$E$255)</f>
        <v>96</v>
      </c>
      <c r="W214" s="168">
        <f>_xlfn.XLOOKUP(C214,武将属性排列!$C$1:$C$255,武将属性排列!$F$1:$F$255)</f>
        <v>29</v>
      </c>
      <c r="X214" s="168">
        <f>_xlfn.XLOOKUP(C214,武将属性排列!$C$1:$C$255,武将属性排列!$G$1:$G$255)</f>
        <v>71</v>
      </c>
      <c r="Y214" s="168">
        <f>_xlfn.XLOOKUP(C214,武将属性排列!$C$1:$C$255,武将属性排列!$I$1:$I$255)</f>
        <v>98</v>
      </c>
      <c r="Z214" s="169">
        <f>_xlfn.XLOOKUP(C214,武将属性排列!$C$1:$C$255,武将属性排列!$K$1:$K$255)</f>
        <v>2</v>
      </c>
      <c r="AA214" s="169">
        <v>500</v>
      </c>
      <c r="AB214" s="168">
        <f>_xlfn.XLOOKUP(C214,武将属性排列!$C$1:$C$255,武将属性排列!$O$1:$O$255)</f>
        <v>77</v>
      </c>
      <c r="AC214" s="170">
        <f t="shared" si="158"/>
        <v>266724</v>
      </c>
      <c r="AD214" s="170" t="str">
        <f t="shared" si="140"/>
        <v>411E4</v>
      </c>
      <c r="AE214" s="182"/>
      <c r="AF214" s="171">
        <f t="shared" si="159"/>
        <v>40</v>
      </c>
      <c r="AG214" s="172" t="str">
        <f t="shared" si="141"/>
        <v>60</v>
      </c>
      <c r="AH214" s="172" t="str">
        <f t="shared" si="142"/>
        <v>1D</v>
      </c>
      <c r="AI214" s="172" t="str">
        <f t="shared" si="143"/>
        <v>47</v>
      </c>
      <c r="AJ214" s="164">
        <f t="shared" si="144"/>
        <v>20</v>
      </c>
      <c r="AK214" s="172" t="str">
        <f t="shared" si="145"/>
        <v>62</v>
      </c>
      <c r="AL214" s="183" t="str">
        <f t="shared" si="146"/>
        <v>山军</v>
      </c>
      <c r="AM214" s="184">
        <f t="shared" si="147"/>
        <v>2</v>
      </c>
      <c r="AN214" s="172" t="str">
        <f t="shared" si="148"/>
        <v>5</v>
      </c>
      <c r="AO214" s="174">
        <f t="shared" si="149"/>
        <v>0</v>
      </c>
      <c r="AP214" s="174">
        <f t="shared" si="150"/>
        <v>4</v>
      </c>
      <c r="AQ214" s="175">
        <f t="shared" si="151"/>
        <v>3</v>
      </c>
      <c r="AR214" s="176" t="str">
        <f t="shared" si="152"/>
        <v>4D</v>
      </c>
      <c r="AS214" s="182"/>
      <c r="AT214" s="177" t="str">
        <f>_xlfn.XLOOKUP(C214,全武将名字及头像!$B$3:$B$257,全武将名字及头像!$P$3:$P$257)</f>
        <v>CA</v>
      </c>
      <c r="AU214" s="178"/>
      <c r="AV214" s="177">
        <f>_xlfn.XLOOKUP(C214,全武将名字及头像!$B$3:$B$257,全武将名字及头像!$Q$3:$Q$257)</f>
        <v>0</v>
      </c>
      <c r="DD214" s="121" t="str">
        <f>LOOKUP(C214,全武将名字及头像!$B$3:$B$257,全武将名字及头像!$B$3:$B$257)</f>
        <v>俞涉</v>
      </c>
      <c r="DE214" s="121">
        <f t="shared" si="153"/>
        <v>1</v>
      </c>
    </row>
    <row r="215" spans="1:109">
      <c r="A215" s="192" t="str">
        <f t="shared" si="133"/>
        <v>D3</v>
      </c>
      <c r="B215" s="75">
        <v>211</v>
      </c>
      <c r="C215" s="75" t="s">
        <v>365</v>
      </c>
      <c r="D215" s="131" t="str">
        <f t="shared" si="134"/>
        <v>21C8</v>
      </c>
      <c r="E215" s="131">
        <f t="shared" si="154"/>
        <v>8648</v>
      </c>
      <c r="F215" s="131" t="str">
        <f t="shared" si="135"/>
        <v>962F</v>
      </c>
      <c r="G215" s="131">
        <f t="shared" si="155"/>
        <v>38447</v>
      </c>
      <c r="H215" s="131" t="str">
        <f t="shared" si="136"/>
        <v>2623</v>
      </c>
      <c r="I215" s="131">
        <f t="shared" si="156"/>
        <v>9763</v>
      </c>
      <c r="J215" s="132">
        <v>5</v>
      </c>
      <c r="K215" s="164" t="str">
        <f t="shared" si="137"/>
        <v>2F</v>
      </c>
      <c r="L215" s="132">
        <f t="shared" si="157"/>
        <v>47</v>
      </c>
      <c r="M215" s="164" t="str">
        <f t="shared" si="138"/>
        <v>96</v>
      </c>
      <c r="N215" s="132">
        <f t="shared" si="139"/>
        <v>150.18359375</v>
      </c>
      <c r="O215" s="182"/>
      <c r="P215" s="166" t="str">
        <f>_xlfn.XLOOKUP(C215,全武将名字及头像!$B$3:$B$257,全武将名字及头像!$H$3:$H$257)</f>
        <v>9D</v>
      </c>
      <c r="Q215" s="166">
        <f>_xlfn.XLOOKUP(C215,全武将名字及头像!$B$3:$B$257,全武将名字及头像!$I$3:$I$257)</f>
        <v>58</v>
      </c>
      <c r="R215" s="166" t="str">
        <f>_xlfn.XLOOKUP(C215,全武将名字及头像!$B$3:$B$257,全武将名字及头像!$J$3:$J$257)</f>
        <v>5A</v>
      </c>
      <c r="S215" s="166" t="str">
        <f>_xlfn.XLOOKUP(C215,全武将名字及头像!$B$3:$B$257,全武将名字及头像!$K$3:$K$257)</f>
        <v>FF</v>
      </c>
      <c r="T215" s="132" t="s">
        <v>93</v>
      </c>
      <c r="U215" s="167" t="str">
        <f>_xlfn.XLOOKUP(C215,武将属性排列!$C$1:$C$255,武将属性排列!$D$1:$D$255)</f>
        <v>在野</v>
      </c>
      <c r="V215" s="168">
        <f>_xlfn.XLOOKUP(C215,武将属性排列!$C$1:$C$255,武将属性排列!$E$1:$E$255)</f>
        <v>82</v>
      </c>
      <c r="W215" s="168">
        <f>_xlfn.XLOOKUP(C215,武将属性排列!$C$1:$C$255,武将属性排列!$F$1:$F$255)</f>
        <v>43</v>
      </c>
      <c r="X215" s="168">
        <f>_xlfn.XLOOKUP(C215,武将属性排列!$C$1:$C$255,武将属性排列!$G$1:$G$255)</f>
        <v>71</v>
      </c>
      <c r="Y215" s="168">
        <f>_xlfn.XLOOKUP(C215,武将属性排列!$C$1:$C$255,武将属性排列!$I$1:$I$255)</f>
        <v>99</v>
      </c>
      <c r="Z215" s="169">
        <f>_xlfn.XLOOKUP(C215,武将属性排列!$C$1:$C$255,武将属性排列!$K$1:$K$255)</f>
        <v>0</v>
      </c>
      <c r="AA215" s="169">
        <v>500</v>
      </c>
      <c r="AB215" s="168">
        <f>_xlfn.XLOOKUP(C215,武将属性排列!$C$1:$C$255,武将属性排列!$O$1:$O$255)</f>
        <v>47</v>
      </c>
      <c r="AC215" s="170">
        <f t="shared" si="158"/>
        <v>266732</v>
      </c>
      <c r="AD215" s="170" t="str">
        <f t="shared" si="140"/>
        <v>411EC</v>
      </c>
      <c r="AE215" s="182"/>
      <c r="AF215" s="171">
        <f t="shared" si="159"/>
        <v>40</v>
      </c>
      <c r="AG215" s="172" t="str">
        <f t="shared" si="141"/>
        <v>52</v>
      </c>
      <c r="AH215" s="172" t="str">
        <f t="shared" si="142"/>
        <v>2B</v>
      </c>
      <c r="AI215" s="172" t="str">
        <f t="shared" si="143"/>
        <v>47</v>
      </c>
      <c r="AJ215" s="164">
        <f t="shared" si="144"/>
        <v>20</v>
      </c>
      <c r="AK215" s="172" t="str">
        <f t="shared" si="145"/>
        <v>63</v>
      </c>
      <c r="AL215" s="183" t="str">
        <f t="shared" si="146"/>
        <v>平军</v>
      </c>
      <c r="AM215" s="184" t="str">
        <f t="shared" si="147"/>
        <v>0</v>
      </c>
      <c r="AN215" s="172" t="str">
        <f t="shared" si="148"/>
        <v>5</v>
      </c>
      <c r="AO215" s="174">
        <f t="shared" si="149"/>
        <v>0</v>
      </c>
      <c r="AP215" s="174">
        <f t="shared" si="150"/>
        <v>4</v>
      </c>
      <c r="AQ215" s="175">
        <f t="shared" si="151"/>
        <v>3</v>
      </c>
      <c r="AR215" s="176" t="str">
        <f t="shared" si="152"/>
        <v>2F</v>
      </c>
      <c r="AS215" s="182"/>
      <c r="AT215" s="177" t="str">
        <f>_xlfn.XLOOKUP(C215,全武将名字及头像!$B$3:$B$257,全武将名字及头像!$P$3:$P$257)</f>
        <v>CA</v>
      </c>
      <c r="AU215" s="178"/>
      <c r="AV215" s="177">
        <f>_xlfn.XLOOKUP(C215,全武将名字及头像!$B$3:$B$257,全武将名字及头像!$Q$3:$Q$257)</f>
        <v>14</v>
      </c>
      <c r="DD215" s="121" t="str">
        <f>LOOKUP(C215,全武将名字及头像!$B$3:$B$257,全武将名字及头像!$B$3:$B$257)</f>
        <v>袁尚</v>
      </c>
      <c r="DE215" s="121">
        <f t="shared" si="153"/>
        <v>1</v>
      </c>
    </row>
    <row r="216" spans="1:109">
      <c r="A216" s="192" t="str">
        <f t="shared" si="133"/>
        <v>D4</v>
      </c>
      <c r="B216" s="75">
        <v>212</v>
      </c>
      <c r="C216" s="75" t="s">
        <v>368</v>
      </c>
      <c r="D216" s="131" t="str">
        <f t="shared" si="134"/>
        <v>21CA</v>
      </c>
      <c r="E216" s="131">
        <f t="shared" si="154"/>
        <v>8650</v>
      </c>
      <c r="F216" s="131" t="str">
        <f t="shared" si="135"/>
        <v>9634</v>
      </c>
      <c r="G216" s="131">
        <f t="shared" si="155"/>
        <v>38452</v>
      </c>
      <c r="H216" s="131" t="str">
        <f t="shared" si="136"/>
        <v>2628</v>
      </c>
      <c r="I216" s="131">
        <f t="shared" si="156"/>
        <v>9768</v>
      </c>
      <c r="J216" s="132">
        <v>5</v>
      </c>
      <c r="K216" s="164" t="str">
        <f t="shared" si="137"/>
        <v>34</v>
      </c>
      <c r="L216" s="132">
        <f t="shared" si="157"/>
        <v>52</v>
      </c>
      <c r="M216" s="164" t="str">
        <f t="shared" si="138"/>
        <v>96</v>
      </c>
      <c r="N216" s="132">
        <f t="shared" si="139"/>
        <v>150.203125</v>
      </c>
      <c r="O216" s="182"/>
      <c r="P216" s="166" t="str">
        <f>_xlfn.XLOOKUP(C216,全武将名字及头像!$B$3:$B$257,全武将名字及头像!$H$3:$H$257)</f>
        <v>9D</v>
      </c>
      <c r="Q216" s="166">
        <f>_xlfn.XLOOKUP(C216,全武将名字及头像!$B$3:$B$257,全武将名字及头像!$I$3:$I$257)</f>
        <v>58</v>
      </c>
      <c r="R216" s="166">
        <f>_xlfn.XLOOKUP(C216,全武将名字及头像!$B$3:$B$257,全武将名字及头像!$J$3:$J$257)</f>
        <v>70</v>
      </c>
      <c r="S216" s="166" t="str">
        <f>_xlfn.XLOOKUP(C216,全武将名字及头像!$B$3:$B$257,全武将名字及头像!$K$3:$K$257)</f>
        <v>FF</v>
      </c>
      <c r="T216" s="132" t="s">
        <v>93</v>
      </c>
      <c r="U216" s="167" t="str">
        <f>_xlfn.XLOOKUP(C216,武将属性排列!$C$1:$C$255,武将属性排列!$D$1:$D$255)</f>
        <v>在野</v>
      </c>
      <c r="V216" s="168">
        <f>_xlfn.XLOOKUP(C216,武将属性排列!$C$1:$C$255,武将属性排列!$E$1:$E$255)</f>
        <v>69</v>
      </c>
      <c r="W216" s="168">
        <f>_xlfn.XLOOKUP(C216,武将属性排列!$C$1:$C$255,武将属性排列!$F$1:$F$255)</f>
        <v>45</v>
      </c>
      <c r="X216" s="168">
        <f>_xlfn.XLOOKUP(C216,武将属性排列!$C$1:$C$255,武将属性排列!$G$1:$G$255)</f>
        <v>65</v>
      </c>
      <c r="Y216" s="168">
        <f>_xlfn.XLOOKUP(C216,武将属性排列!$C$1:$C$255,武将属性排列!$I$1:$I$255)</f>
        <v>99</v>
      </c>
      <c r="Z216" s="169">
        <f>_xlfn.XLOOKUP(C216,武将属性排列!$C$1:$C$255,武将属性排列!$K$1:$K$255)</f>
        <v>0</v>
      </c>
      <c r="AA216" s="169">
        <v>500</v>
      </c>
      <c r="AB216" s="168">
        <f>_xlfn.XLOOKUP(C216,武将属性排列!$C$1:$C$255,武将属性排列!$O$1:$O$255)</f>
        <v>41</v>
      </c>
      <c r="AC216" s="170">
        <f t="shared" si="158"/>
        <v>266740</v>
      </c>
      <c r="AD216" s="170" t="str">
        <f t="shared" si="140"/>
        <v>411F4</v>
      </c>
      <c r="AE216" s="182"/>
      <c r="AF216" s="171">
        <f t="shared" si="159"/>
        <v>40</v>
      </c>
      <c r="AG216" s="172" t="str">
        <f t="shared" si="141"/>
        <v>45</v>
      </c>
      <c r="AH216" s="172" t="str">
        <f t="shared" si="142"/>
        <v>2D</v>
      </c>
      <c r="AI216" s="172" t="str">
        <f t="shared" si="143"/>
        <v>41</v>
      </c>
      <c r="AJ216" s="164">
        <f t="shared" si="144"/>
        <v>30</v>
      </c>
      <c r="AK216" s="172" t="str">
        <f t="shared" si="145"/>
        <v>63</v>
      </c>
      <c r="AL216" s="183" t="str">
        <f t="shared" si="146"/>
        <v>平军</v>
      </c>
      <c r="AM216" s="184" t="str">
        <f t="shared" si="147"/>
        <v>0</v>
      </c>
      <c r="AN216" s="172" t="str">
        <f t="shared" si="148"/>
        <v>5</v>
      </c>
      <c r="AO216" s="174">
        <f t="shared" si="149"/>
        <v>0</v>
      </c>
      <c r="AP216" s="174">
        <f t="shared" si="150"/>
        <v>3</v>
      </c>
      <c r="AQ216" s="175">
        <f t="shared" si="151"/>
        <v>2</v>
      </c>
      <c r="AR216" s="176" t="str">
        <f t="shared" si="152"/>
        <v>29</v>
      </c>
      <c r="AS216" s="182"/>
      <c r="AT216" s="177" t="str">
        <f>_xlfn.XLOOKUP(C216,全武将名字及头像!$B$3:$B$257,全武将名字及头像!$P$3:$P$257)</f>
        <v>CA</v>
      </c>
      <c r="AU216" s="178"/>
      <c r="AV216" s="177">
        <f>_xlfn.XLOOKUP(C216,全武将名字及头像!$B$3:$B$257,全武将名字及头像!$Q$3:$Q$257)</f>
        <v>28</v>
      </c>
      <c r="DD216" s="121" t="str">
        <f>LOOKUP(C216,全武将名字及头像!$B$3:$B$257,全武将名字及头像!$B$3:$B$257)</f>
        <v>袁谭</v>
      </c>
      <c r="DE216" s="121">
        <f t="shared" si="153"/>
        <v>1</v>
      </c>
    </row>
    <row r="217" spans="1:109">
      <c r="A217" s="192" t="str">
        <f t="shared" si="133"/>
        <v>D5</v>
      </c>
      <c r="B217" s="75">
        <v>213</v>
      </c>
      <c r="C217" s="3" t="s">
        <v>369</v>
      </c>
      <c r="D217" s="131" t="str">
        <f t="shared" si="134"/>
        <v>21CC</v>
      </c>
      <c r="E217" s="131">
        <f t="shared" si="154"/>
        <v>8652</v>
      </c>
      <c r="F217" s="131" t="str">
        <f t="shared" si="135"/>
        <v>9639</v>
      </c>
      <c r="G217" s="131">
        <f t="shared" si="155"/>
        <v>38457</v>
      </c>
      <c r="H217" s="131" t="str">
        <f t="shared" si="136"/>
        <v>262D</v>
      </c>
      <c r="I217" s="131">
        <f t="shared" si="156"/>
        <v>9773</v>
      </c>
      <c r="J217" s="132">
        <v>5</v>
      </c>
      <c r="K217" s="164" t="str">
        <f t="shared" si="137"/>
        <v>39</v>
      </c>
      <c r="L217" s="132">
        <f t="shared" si="157"/>
        <v>57</v>
      </c>
      <c r="M217" s="164" t="str">
        <f t="shared" si="138"/>
        <v>96</v>
      </c>
      <c r="N217" s="132">
        <f t="shared" si="139"/>
        <v>150.22265625</v>
      </c>
      <c r="O217" s="182"/>
      <c r="P217" s="166" t="str">
        <f>_xlfn.XLOOKUP(C217,全武将名字及头像!$B$3:$B$257,全武将名字及头像!$H$3:$H$257)</f>
        <v>9D</v>
      </c>
      <c r="Q217" s="166">
        <f>_xlfn.XLOOKUP(C217,全武将名字及头像!$B$3:$B$257,全武将名字及头像!$I$3:$I$257)</f>
        <v>58</v>
      </c>
      <c r="R217" s="166">
        <f>_xlfn.XLOOKUP(C217,全武将名字及头像!$B$3:$B$257,全武将名字及头像!$J$3:$J$257)</f>
        <v>72</v>
      </c>
      <c r="S217" s="166" t="str">
        <f>_xlfn.XLOOKUP(C217,全武将名字及头像!$B$3:$B$257,全武将名字及头像!$K$3:$K$257)</f>
        <v>FF</v>
      </c>
      <c r="T217" s="132" t="s">
        <v>93</v>
      </c>
      <c r="U217" s="167" t="str">
        <f>_xlfn.XLOOKUP(C217,武将属性排列!$C$1:$C$255,武将属性排列!$D$1:$D$255)</f>
        <v>在野</v>
      </c>
      <c r="V217" s="168">
        <f>_xlfn.XLOOKUP(C217,武将属性排列!$C$1:$C$255,武将属性排列!$E$1:$E$255)</f>
        <v>62</v>
      </c>
      <c r="W217" s="168">
        <f>_xlfn.XLOOKUP(C217,武将属性排列!$C$1:$C$255,武将属性排列!$F$1:$F$255)</f>
        <v>45</v>
      </c>
      <c r="X217" s="168">
        <f>_xlfn.XLOOKUP(C217,武将属性排列!$C$1:$C$255,武将属性排列!$G$1:$G$255)</f>
        <v>65</v>
      </c>
      <c r="Y217" s="168">
        <f>_xlfn.XLOOKUP(C217,武将属性排列!$C$1:$C$255,武将属性排列!$I$1:$I$255)</f>
        <v>99</v>
      </c>
      <c r="Z217" s="169">
        <f>_xlfn.XLOOKUP(C217,武将属性排列!$C$1:$C$255,武将属性排列!$K$1:$K$255)</f>
        <v>0</v>
      </c>
      <c r="AA217" s="169">
        <v>500</v>
      </c>
      <c r="AB217" s="168">
        <f>_xlfn.XLOOKUP(C217,武将属性排列!$C$1:$C$255,武将属性排列!$O$1:$O$255)</f>
        <v>61</v>
      </c>
      <c r="AC217" s="170">
        <f t="shared" si="158"/>
        <v>266748</v>
      </c>
      <c r="AD217" s="170" t="str">
        <f t="shared" si="140"/>
        <v>411FC</v>
      </c>
      <c r="AE217" s="182"/>
      <c r="AF217" s="171">
        <f t="shared" si="159"/>
        <v>40</v>
      </c>
      <c r="AG217" s="172" t="str">
        <f t="shared" si="141"/>
        <v>3E</v>
      </c>
      <c r="AH217" s="172" t="str">
        <f t="shared" si="142"/>
        <v>2D</v>
      </c>
      <c r="AI217" s="172" t="str">
        <f t="shared" si="143"/>
        <v>41</v>
      </c>
      <c r="AJ217" s="164">
        <f t="shared" si="144"/>
        <v>30</v>
      </c>
      <c r="AK217" s="172" t="str">
        <f t="shared" si="145"/>
        <v>63</v>
      </c>
      <c r="AL217" s="183" t="str">
        <f t="shared" si="146"/>
        <v>平军</v>
      </c>
      <c r="AM217" s="184" t="str">
        <f t="shared" si="147"/>
        <v>0</v>
      </c>
      <c r="AN217" s="172" t="str">
        <f t="shared" si="148"/>
        <v>5</v>
      </c>
      <c r="AO217" s="174">
        <f t="shared" si="149"/>
        <v>0</v>
      </c>
      <c r="AP217" s="174">
        <f t="shared" si="150"/>
        <v>3</v>
      </c>
      <c r="AQ217" s="175">
        <f t="shared" si="151"/>
        <v>2</v>
      </c>
      <c r="AR217" s="176" t="str">
        <f t="shared" si="152"/>
        <v>3D</v>
      </c>
      <c r="AS217" s="182"/>
      <c r="AT217" s="177" t="str">
        <f>_xlfn.XLOOKUP(C217,全武将名字及头像!$B$3:$B$257,全武将名字及头像!$P$3:$P$257)</f>
        <v>CB</v>
      </c>
      <c r="AU217" s="178"/>
      <c r="AV217" s="177">
        <f>_xlfn.XLOOKUP(C217,全武将名字及头像!$B$3:$B$257,全武将名字及头像!$Q$3:$Q$257)</f>
        <v>0</v>
      </c>
      <c r="DD217" s="121" t="str">
        <f>LOOKUP(C217,全武将名字及头像!$B$3:$B$257,全武将名字及头像!$B$3:$B$257)</f>
        <v>袁熙</v>
      </c>
      <c r="DE217" s="121">
        <f t="shared" si="153"/>
        <v>1</v>
      </c>
    </row>
    <row r="218" spans="1:109">
      <c r="A218" s="192" t="str">
        <f t="shared" si="133"/>
        <v>D6</v>
      </c>
      <c r="B218" s="75">
        <v>214</v>
      </c>
      <c r="C218" s="3" t="s">
        <v>370</v>
      </c>
      <c r="D218" s="131" t="str">
        <f t="shared" si="134"/>
        <v>21CE</v>
      </c>
      <c r="E218" s="131">
        <f t="shared" si="154"/>
        <v>8654</v>
      </c>
      <c r="F218" s="131" t="str">
        <f t="shared" si="135"/>
        <v>963E</v>
      </c>
      <c r="G218" s="131">
        <f t="shared" si="155"/>
        <v>38462</v>
      </c>
      <c r="H218" s="131" t="str">
        <f t="shared" si="136"/>
        <v>2632</v>
      </c>
      <c r="I218" s="131">
        <f t="shared" si="156"/>
        <v>9778</v>
      </c>
      <c r="J218" s="132">
        <v>5</v>
      </c>
      <c r="K218" s="164" t="str">
        <f t="shared" si="137"/>
        <v>3E</v>
      </c>
      <c r="L218" s="132">
        <f t="shared" si="157"/>
        <v>62</v>
      </c>
      <c r="M218" s="164" t="str">
        <f t="shared" si="138"/>
        <v>96</v>
      </c>
      <c r="N218" s="132">
        <f t="shared" si="139"/>
        <v>150.2421875</v>
      </c>
      <c r="O218" s="182"/>
      <c r="P218" s="166" t="str">
        <f>_xlfn.XLOOKUP(C218,全武将名字及头像!$B$3:$B$257,全武将名字及头像!$H$3:$H$257)</f>
        <v>9D</v>
      </c>
      <c r="Q218" s="166">
        <f>_xlfn.XLOOKUP(C218,全武将名字及头像!$B$3:$B$257,全武将名字及头像!$I$3:$I$257)</f>
        <v>58</v>
      </c>
      <c r="R218" s="166">
        <f>_xlfn.XLOOKUP(C218,全武将名字及头像!$B$3:$B$257,全武将名字及头像!$J$3:$J$257)</f>
        <v>74</v>
      </c>
      <c r="S218" s="166" t="str">
        <f>_xlfn.XLOOKUP(C218,全武将名字及头像!$B$3:$B$257,全武将名字及头像!$K$3:$K$257)</f>
        <v>FF</v>
      </c>
      <c r="T218" s="132" t="s">
        <v>93</v>
      </c>
      <c r="U218" s="167" t="str">
        <f>_xlfn.XLOOKUP(C218,武将属性排列!$C$1:$C$255,武将属性排列!$D$1:$D$255)</f>
        <v>在野</v>
      </c>
      <c r="V218" s="168">
        <f>_xlfn.XLOOKUP(C218,武将属性排列!$C$1:$C$255,武将属性排列!$E$1:$E$255)</f>
        <v>79</v>
      </c>
      <c r="W218" s="168">
        <f>_xlfn.XLOOKUP(C218,武将属性排列!$C$1:$C$255,武将属性排列!$F$1:$F$255)</f>
        <v>68</v>
      </c>
      <c r="X218" s="168">
        <f>_xlfn.XLOOKUP(C218,武将属性排列!$C$1:$C$255,武将属性排列!$G$1:$G$255)</f>
        <v>32</v>
      </c>
      <c r="Y218" s="168">
        <f>_xlfn.XLOOKUP(C218,武将属性排列!$C$1:$C$255,武将属性排列!$I$1:$I$255)</f>
        <v>97</v>
      </c>
      <c r="Z218" s="169">
        <f>_xlfn.XLOOKUP(C218,武将属性排列!$C$1:$C$255,武将属性排列!$K$1:$K$255)</f>
        <v>0</v>
      </c>
      <c r="AA218" s="169">
        <v>500</v>
      </c>
      <c r="AB218" s="168">
        <f>_xlfn.XLOOKUP(C218,武将属性排列!$C$1:$C$255,武将属性排列!$O$1:$O$255)</f>
        <v>40</v>
      </c>
      <c r="AC218" s="170">
        <f t="shared" si="158"/>
        <v>266756</v>
      </c>
      <c r="AD218" s="170" t="str">
        <f t="shared" si="140"/>
        <v>41204</v>
      </c>
      <c r="AE218" s="182"/>
      <c r="AF218" s="171">
        <f t="shared" si="159"/>
        <v>40</v>
      </c>
      <c r="AG218" s="172" t="str">
        <f t="shared" si="141"/>
        <v>4F</v>
      </c>
      <c r="AH218" s="172" t="str">
        <f t="shared" si="142"/>
        <v>44</v>
      </c>
      <c r="AI218" s="172" t="str">
        <f t="shared" si="143"/>
        <v>20</v>
      </c>
      <c r="AJ218" s="164">
        <f t="shared" si="144"/>
        <v>40</v>
      </c>
      <c r="AK218" s="172" t="str">
        <f t="shared" si="145"/>
        <v>61</v>
      </c>
      <c r="AL218" s="183" t="str">
        <f t="shared" si="146"/>
        <v>平军</v>
      </c>
      <c r="AM218" s="184" t="str">
        <f t="shared" si="147"/>
        <v>0</v>
      </c>
      <c r="AN218" s="172" t="str">
        <f t="shared" si="148"/>
        <v>5</v>
      </c>
      <c r="AO218" s="174">
        <f t="shared" si="149"/>
        <v>0</v>
      </c>
      <c r="AP218" s="174">
        <f t="shared" si="150"/>
        <v>4</v>
      </c>
      <c r="AQ218" s="175">
        <f t="shared" si="151"/>
        <v>1</v>
      </c>
      <c r="AR218" s="176" t="str">
        <f t="shared" si="152"/>
        <v>28</v>
      </c>
      <c r="AS218" s="182"/>
      <c r="AT218" s="177" t="str">
        <f>_xlfn.XLOOKUP(C218,全武将名字及头像!$B$3:$B$257,全武将名字及头像!$P$3:$P$257)</f>
        <v>CB</v>
      </c>
      <c r="AU218" s="178"/>
      <c r="AV218" s="177">
        <f>_xlfn.XLOOKUP(C218,全武将名字及头像!$B$3:$B$257,全武将名字及头像!$Q$3:$Q$257)</f>
        <v>14</v>
      </c>
      <c r="DD218" s="121" t="str">
        <f>LOOKUP(C218,全武将名字及头像!$B$3:$B$257,全武将名字及头像!$B$3:$B$257)</f>
        <v>袁耀</v>
      </c>
      <c r="DE218" s="121">
        <f t="shared" si="153"/>
        <v>1</v>
      </c>
    </row>
    <row r="219" spans="1:109">
      <c r="A219" s="192" t="str">
        <f t="shared" si="133"/>
        <v>D7</v>
      </c>
      <c r="B219" s="75">
        <v>215</v>
      </c>
      <c r="C219" s="3" t="s">
        <v>371</v>
      </c>
      <c r="D219" s="131" t="str">
        <f t="shared" si="134"/>
        <v>21D0</v>
      </c>
      <c r="E219" s="131">
        <f t="shared" si="154"/>
        <v>8656</v>
      </c>
      <c r="F219" s="131" t="str">
        <f t="shared" si="135"/>
        <v>9643</v>
      </c>
      <c r="G219" s="131">
        <f t="shared" si="155"/>
        <v>38467</v>
      </c>
      <c r="H219" s="131" t="str">
        <f t="shared" si="136"/>
        <v>2637</v>
      </c>
      <c r="I219" s="131">
        <f t="shared" si="156"/>
        <v>9783</v>
      </c>
      <c r="J219" s="132">
        <v>5</v>
      </c>
      <c r="K219" s="164" t="str">
        <f t="shared" si="137"/>
        <v>43</v>
      </c>
      <c r="L219" s="132">
        <f t="shared" si="157"/>
        <v>67</v>
      </c>
      <c r="M219" s="164" t="str">
        <f t="shared" si="138"/>
        <v>96</v>
      </c>
      <c r="N219" s="132">
        <f t="shared" si="139"/>
        <v>150.26171875</v>
      </c>
      <c r="O219" s="182"/>
      <c r="P219" s="166" t="str">
        <f>_xlfn.XLOOKUP(C219,全武将名字及头像!$B$3:$B$257,全武将名字及头像!$H$3:$H$257)</f>
        <v>9D</v>
      </c>
      <c r="Q219" s="166">
        <f>_xlfn.XLOOKUP(C219,全武将名字及头像!$B$3:$B$257,全武将名字及头像!$I$3:$I$257)</f>
        <v>58</v>
      </c>
      <c r="R219" s="166">
        <f>_xlfn.XLOOKUP(C219,全武将名字及头像!$B$3:$B$257,全武将名字及头像!$J$3:$J$257)</f>
        <v>76</v>
      </c>
      <c r="S219" s="166" t="str">
        <f>_xlfn.XLOOKUP(C219,全武将名字及头像!$B$3:$B$257,全武将名字及头像!$K$3:$K$257)</f>
        <v>FF</v>
      </c>
      <c r="T219" s="132" t="s">
        <v>93</v>
      </c>
      <c r="U219" s="167" t="str">
        <f>_xlfn.XLOOKUP(C219,武将属性排列!$C$1:$C$255,武将属性排列!$D$1:$D$255)</f>
        <v>在野</v>
      </c>
      <c r="V219" s="168">
        <f>_xlfn.XLOOKUP(C219,武将属性排列!$C$1:$C$255,武将属性排列!$E$1:$E$255)</f>
        <v>72</v>
      </c>
      <c r="W219" s="168">
        <f>_xlfn.XLOOKUP(C219,武将属性排列!$C$1:$C$255,武将属性排列!$F$1:$F$255)</f>
        <v>73</v>
      </c>
      <c r="X219" s="168">
        <f>_xlfn.XLOOKUP(C219,武将属性排列!$C$1:$C$255,武将属性排列!$G$1:$G$255)</f>
        <v>39</v>
      </c>
      <c r="Y219" s="168">
        <f>_xlfn.XLOOKUP(C219,武将属性排列!$C$1:$C$255,武将属性排列!$I$1:$I$255)</f>
        <v>51</v>
      </c>
      <c r="Z219" s="169">
        <f>_xlfn.XLOOKUP(C219,武将属性排列!$C$1:$C$255,武将属性排列!$K$1:$K$255)</f>
        <v>0</v>
      </c>
      <c r="AA219" s="169">
        <v>500</v>
      </c>
      <c r="AB219" s="168">
        <f>_xlfn.XLOOKUP(C219,武将属性排列!$C$1:$C$255,武将属性排列!$O$1:$O$255)</f>
        <v>59</v>
      </c>
      <c r="AC219" s="170">
        <f t="shared" si="158"/>
        <v>266764</v>
      </c>
      <c r="AD219" s="170" t="str">
        <f t="shared" si="140"/>
        <v>4120C</v>
      </c>
      <c r="AE219" s="182"/>
      <c r="AF219" s="171">
        <f t="shared" si="159"/>
        <v>40</v>
      </c>
      <c r="AG219" s="172" t="str">
        <f t="shared" si="141"/>
        <v>48</v>
      </c>
      <c r="AH219" s="172" t="str">
        <f t="shared" si="142"/>
        <v>49</v>
      </c>
      <c r="AI219" s="172" t="str">
        <f t="shared" si="143"/>
        <v>27</v>
      </c>
      <c r="AJ219" s="164">
        <f t="shared" si="144"/>
        <v>40</v>
      </c>
      <c r="AK219" s="172" t="str">
        <f t="shared" si="145"/>
        <v>33</v>
      </c>
      <c r="AL219" s="183" t="str">
        <f t="shared" si="146"/>
        <v>平军</v>
      </c>
      <c r="AM219" s="184" t="str">
        <f t="shared" si="147"/>
        <v>0</v>
      </c>
      <c r="AN219" s="172" t="str">
        <f t="shared" si="148"/>
        <v>5</v>
      </c>
      <c r="AO219" s="174">
        <f t="shared" si="149"/>
        <v>0</v>
      </c>
      <c r="AP219" s="174">
        <f t="shared" si="150"/>
        <v>4</v>
      </c>
      <c r="AQ219" s="175">
        <f t="shared" si="151"/>
        <v>1</v>
      </c>
      <c r="AR219" s="176" t="str">
        <f t="shared" si="152"/>
        <v>3B</v>
      </c>
      <c r="AS219" s="182"/>
      <c r="AT219" s="177" t="str">
        <f>_xlfn.XLOOKUP(C219,全武将名字及头像!$B$3:$B$257,全武将名字及头像!$P$3:$P$257)</f>
        <v>CB</v>
      </c>
      <c r="AU219" s="178"/>
      <c r="AV219" s="177">
        <f>_xlfn.XLOOKUP(C219,全武将名字及头像!$B$3:$B$257,全武将名字及头像!$Q$3:$Q$257)</f>
        <v>28</v>
      </c>
      <c r="DD219" s="121" t="str">
        <f>LOOKUP(C219,全武将名字及头像!$B$3:$B$257,全武将名字及头像!$B$3:$B$257)</f>
        <v>袁遗</v>
      </c>
      <c r="DE219" s="121">
        <f t="shared" si="153"/>
        <v>1</v>
      </c>
    </row>
    <row r="220" spans="1:109">
      <c r="A220" s="192" t="str">
        <f t="shared" si="133"/>
        <v>D8</v>
      </c>
      <c r="B220" s="75">
        <v>216</v>
      </c>
      <c r="C220" s="75" t="s">
        <v>372</v>
      </c>
      <c r="D220" s="131" t="str">
        <f t="shared" si="134"/>
        <v>21D2</v>
      </c>
      <c r="E220" s="131">
        <f t="shared" si="154"/>
        <v>8658</v>
      </c>
      <c r="F220" s="131" t="str">
        <f t="shared" si="135"/>
        <v>9648</v>
      </c>
      <c r="G220" s="131">
        <f t="shared" si="155"/>
        <v>38472</v>
      </c>
      <c r="H220" s="131" t="str">
        <f t="shared" si="136"/>
        <v>263C</v>
      </c>
      <c r="I220" s="131">
        <f t="shared" si="156"/>
        <v>9788</v>
      </c>
      <c r="J220" s="132">
        <v>5</v>
      </c>
      <c r="K220" s="164" t="str">
        <f t="shared" si="137"/>
        <v>48</v>
      </c>
      <c r="L220" s="132">
        <f t="shared" si="157"/>
        <v>72</v>
      </c>
      <c r="M220" s="164" t="str">
        <f t="shared" si="138"/>
        <v>96</v>
      </c>
      <c r="N220" s="132">
        <f t="shared" si="139"/>
        <v>150.28125</v>
      </c>
      <c r="O220" s="182"/>
      <c r="P220" s="166" t="str">
        <f>_xlfn.XLOOKUP(C220,全武将名字及头像!$B$3:$B$257,全武将名字及头像!$H$3:$H$257)</f>
        <v>9E</v>
      </c>
      <c r="Q220" s="166">
        <f>_xlfn.XLOOKUP(C220,全武将名字及头像!$B$3:$B$257,全武将名字及头像!$I$3:$I$257)</f>
        <v>50</v>
      </c>
      <c r="R220" s="166">
        <f>_xlfn.XLOOKUP(C220,全武将名字及头像!$B$3:$B$257,全武将名字及头像!$J$3:$J$257)</f>
        <v>52</v>
      </c>
      <c r="S220" s="166" t="str">
        <f>_xlfn.XLOOKUP(C220,全武将名字及头像!$B$3:$B$257,全武将名字及头像!$K$3:$K$257)</f>
        <v>FF</v>
      </c>
      <c r="T220" s="132" t="s">
        <v>93</v>
      </c>
      <c r="U220" s="167" t="str">
        <f>_xlfn.XLOOKUP(C220,武将属性排列!$C$1:$C$255,武将属性排列!$D$1:$D$255)</f>
        <v>在野</v>
      </c>
      <c r="V220" s="168">
        <f>_xlfn.XLOOKUP(C220,武将属性排列!$C$1:$C$255,武将属性排列!$E$1:$E$255)</f>
        <v>91</v>
      </c>
      <c r="W220" s="168">
        <f>_xlfn.XLOOKUP(C220,武将属性排列!$C$1:$C$255,武将属性排列!$F$1:$F$255)</f>
        <v>55</v>
      </c>
      <c r="X220" s="168">
        <f>_xlfn.XLOOKUP(C220,武将属性排列!$C$1:$C$255,武将属性排列!$G$1:$G$255)</f>
        <v>83</v>
      </c>
      <c r="Y220" s="168">
        <f>_xlfn.XLOOKUP(C220,武将属性排列!$C$1:$C$255,武将属性排列!$I$1:$I$255)</f>
        <v>73</v>
      </c>
      <c r="Z220" s="169">
        <f>_xlfn.XLOOKUP(C220,武将属性排列!$C$1:$C$255,武将属性排列!$K$1:$K$255)</f>
        <v>2</v>
      </c>
      <c r="AA220" s="169">
        <v>500</v>
      </c>
      <c r="AB220" s="168">
        <f>_xlfn.XLOOKUP(C220,武将属性排列!$C$1:$C$255,武将属性排列!$O$1:$O$255)</f>
        <v>80</v>
      </c>
      <c r="AC220" s="170">
        <f t="shared" si="158"/>
        <v>266772</v>
      </c>
      <c r="AD220" s="170" t="str">
        <f t="shared" si="140"/>
        <v>41214</v>
      </c>
      <c r="AE220" s="182"/>
      <c r="AF220" s="171">
        <f t="shared" si="159"/>
        <v>40</v>
      </c>
      <c r="AG220" s="172" t="str">
        <f t="shared" si="141"/>
        <v>5B</v>
      </c>
      <c r="AH220" s="172" t="str">
        <f t="shared" si="142"/>
        <v>37</v>
      </c>
      <c r="AI220" s="172" t="str">
        <f t="shared" si="143"/>
        <v>53</v>
      </c>
      <c r="AJ220" s="164">
        <f t="shared" si="144"/>
        <v>20</v>
      </c>
      <c r="AK220" s="172" t="str">
        <f t="shared" si="145"/>
        <v>49</v>
      </c>
      <c r="AL220" s="183" t="str">
        <f t="shared" si="146"/>
        <v>山军</v>
      </c>
      <c r="AM220" s="184">
        <f t="shared" si="147"/>
        <v>2</v>
      </c>
      <c r="AN220" s="172" t="str">
        <f t="shared" si="148"/>
        <v>5</v>
      </c>
      <c r="AO220" s="174">
        <f t="shared" si="149"/>
        <v>0</v>
      </c>
      <c r="AP220" s="174">
        <f t="shared" si="150"/>
        <v>3</v>
      </c>
      <c r="AQ220" s="175">
        <f t="shared" si="151"/>
        <v>3</v>
      </c>
      <c r="AR220" s="176" t="str">
        <f t="shared" si="152"/>
        <v>50</v>
      </c>
      <c r="AS220" s="182"/>
      <c r="AT220" s="177" t="str">
        <f>_xlfn.XLOOKUP(C220,全武将名字及头像!$B$3:$B$257,全武将名字及头像!$P$3:$P$257)</f>
        <v>CC</v>
      </c>
      <c r="AU220" s="178"/>
      <c r="AV220" s="177">
        <f>_xlfn.XLOOKUP(C220,全武将名字及头像!$B$3:$B$257,全武将名字及头像!$Q$3:$Q$257)</f>
        <v>0</v>
      </c>
      <c r="DD220" s="121" t="str">
        <f>LOOKUP(C220,全武将名字及头像!$B$3:$B$257,全武将名字及头像!$B$3:$B$257)</f>
        <v>臧霸</v>
      </c>
      <c r="DE220" s="121">
        <f t="shared" si="153"/>
        <v>1</v>
      </c>
    </row>
    <row r="221" spans="1:109">
      <c r="A221" s="192" t="str">
        <f t="shared" si="133"/>
        <v>D9</v>
      </c>
      <c r="B221" s="75">
        <v>217</v>
      </c>
      <c r="C221" s="75" t="s">
        <v>374</v>
      </c>
      <c r="D221" s="131" t="str">
        <f t="shared" si="134"/>
        <v>21D4</v>
      </c>
      <c r="E221" s="131">
        <f t="shared" si="154"/>
        <v>8660</v>
      </c>
      <c r="F221" s="131" t="str">
        <f t="shared" si="135"/>
        <v>964D</v>
      </c>
      <c r="G221" s="131">
        <f t="shared" si="155"/>
        <v>38477</v>
      </c>
      <c r="H221" s="131" t="str">
        <f t="shared" si="136"/>
        <v>2641</v>
      </c>
      <c r="I221" s="131">
        <f t="shared" si="156"/>
        <v>9793</v>
      </c>
      <c r="J221" s="132">
        <v>5</v>
      </c>
      <c r="K221" s="164" t="str">
        <f t="shared" si="137"/>
        <v>4D</v>
      </c>
      <c r="L221" s="132">
        <f t="shared" si="157"/>
        <v>77</v>
      </c>
      <c r="M221" s="164" t="str">
        <f t="shared" si="138"/>
        <v>96</v>
      </c>
      <c r="N221" s="132">
        <f t="shared" si="139"/>
        <v>150.30078125</v>
      </c>
      <c r="O221" s="182"/>
      <c r="P221" s="166" t="str">
        <f>_xlfn.XLOOKUP(C221,全武将名字及头像!$B$3:$B$257,全武将名字及头像!$H$3:$H$257)</f>
        <v>9E</v>
      </c>
      <c r="Q221" s="166">
        <f>_xlfn.XLOOKUP(C221,全武将名字及头像!$B$3:$B$257,全武将名字及头像!$I$3:$I$257)</f>
        <v>54</v>
      </c>
      <c r="R221" s="166">
        <f>_xlfn.XLOOKUP(C221,全武将名字及头像!$B$3:$B$257,全武将名字及头像!$J$3:$J$257)</f>
        <v>56</v>
      </c>
      <c r="S221" s="166" t="str">
        <f>_xlfn.XLOOKUP(C221,全武将名字及头像!$B$3:$B$257,全武将名字及头像!$K$3:$K$257)</f>
        <v>FF</v>
      </c>
      <c r="T221" s="132" t="s">
        <v>93</v>
      </c>
      <c r="U221" s="167" t="str">
        <f>_xlfn.XLOOKUP(C221,武将属性排列!$C$1:$C$255,武将属性排列!$D$1:$D$255)</f>
        <v>在野</v>
      </c>
      <c r="V221" s="168">
        <f>_xlfn.XLOOKUP(C221,武将属性排列!$C$1:$C$255,武将属性排列!$E$1:$E$255)</f>
        <v>94</v>
      </c>
      <c r="W221" s="168">
        <f>_xlfn.XLOOKUP(C221,武将属性排列!$C$1:$C$255,武将属性排列!$F$1:$F$255)</f>
        <v>45</v>
      </c>
      <c r="X221" s="168">
        <f>_xlfn.XLOOKUP(C221,武将属性排列!$C$1:$C$255,武将属性排列!$G$1:$G$255)</f>
        <v>90</v>
      </c>
      <c r="Y221" s="168">
        <f>_xlfn.XLOOKUP(C221,武将属性排列!$C$1:$C$255,武将属性排列!$I$1:$I$255)</f>
        <v>97</v>
      </c>
      <c r="Z221" s="169">
        <f>_xlfn.XLOOKUP(C221,武将属性排列!$C$1:$C$255,武将属性排列!$K$1:$K$255)</f>
        <v>2</v>
      </c>
      <c r="AA221" s="169">
        <v>500</v>
      </c>
      <c r="AB221" s="168">
        <f>_xlfn.XLOOKUP(C221,武将属性排列!$C$1:$C$255,武将属性排列!$O$1:$O$255)</f>
        <v>66</v>
      </c>
      <c r="AC221" s="170">
        <f t="shared" si="158"/>
        <v>266780</v>
      </c>
      <c r="AD221" s="170" t="str">
        <f t="shared" si="140"/>
        <v>4121C</v>
      </c>
      <c r="AE221" s="182"/>
      <c r="AF221" s="171">
        <f t="shared" si="159"/>
        <v>40</v>
      </c>
      <c r="AG221" s="172" t="str">
        <f t="shared" si="141"/>
        <v>5E</v>
      </c>
      <c r="AH221" s="172" t="str">
        <f t="shared" si="142"/>
        <v>2D</v>
      </c>
      <c r="AI221" s="172" t="str">
        <f t="shared" si="143"/>
        <v>5A</v>
      </c>
      <c r="AJ221" s="164">
        <f t="shared" si="144"/>
        <v>10</v>
      </c>
      <c r="AK221" s="172" t="str">
        <f t="shared" si="145"/>
        <v>61</v>
      </c>
      <c r="AL221" s="183" t="str">
        <f t="shared" si="146"/>
        <v>山军</v>
      </c>
      <c r="AM221" s="184">
        <f t="shared" si="147"/>
        <v>2</v>
      </c>
      <c r="AN221" s="172" t="str">
        <f t="shared" si="148"/>
        <v>5</v>
      </c>
      <c r="AO221" s="174">
        <f t="shared" si="149"/>
        <v>0</v>
      </c>
      <c r="AP221" s="174">
        <f t="shared" si="150"/>
        <v>4</v>
      </c>
      <c r="AQ221" s="175">
        <f t="shared" si="151"/>
        <v>4</v>
      </c>
      <c r="AR221" s="176" t="str">
        <f t="shared" si="152"/>
        <v>42</v>
      </c>
      <c r="AS221" s="182"/>
      <c r="AT221" s="177" t="str">
        <f>_xlfn.XLOOKUP(C221,全武将名字及头像!$B$3:$B$257,全武将名字及头像!$P$3:$P$257)</f>
        <v>CC</v>
      </c>
      <c r="AU221" s="178"/>
      <c r="AV221" s="177">
        <f>_xlfn.XLOOKUP(C221,全武将名字及头像!$B$3:$B$257,全武将名字及头像!$Q$3:$Q$257)</f>
        <v>14</v>
      </c>
      <c r="DD221" s="121" t="str">
        <f>LOOKUP(C221,全武将名字及头像!$B$3:$B$257,全武将名字及头像!$B$3:$B$257)</f>
        <v>张苞</v>
      </c>
      <c r="DE221" s="121">
        <f t="shared" si="153"/>
        <v>1</v>
      </c>
    </row>
    <row r="222" spans="1:109">
      <c r="A222" s="192" t="str">
        <f t="shared" si="133"/>
        <v>DA</v>
      </c>
      <c r="B222" s="75">
        <v>218</v>
      </c>
      <c r="C222" s="75" t="s">
        <v>375</v>
      </c>
      <c r="D222" s="131" t="str">
        <f t="shared" si="134"/>
        <v>21D6</v>
      </c>
      <c r="E222" s="131">
        <f t="shared" si="154"/>
        <v>8662</v>
      </c>
      <c r="F222" s="131" t="str">
        <f t="shared" si="135"/>
        <v>9652</v>
      </c>
      <c r="G222" s="131">
        <f t="shared" si="155"/>
        <v>38482</v>
      </c>
      <c r="H222" s="131" t="str">
        <f t="shared" si="136"/>
        <v>2646</v>
      </c>
      <c r="I222" s="131">
        <f t="shared" si="156"/>
        <v>9798</v>
      </c>
      <c r="J222" s="132">
        <v>5</v>
      </c>
      <c r="K222" s="164" t="str">
        <f t="shared" si="137"/>
        <v>52</v>
      </c>
      <c r="L222" s="132">
        <f t="shared" si="157"/>
        <v>82</v>
      </c>
      <c r="M222" s="164" t="str">
        <f t="shared" si="138"/>
        <v>96</v>
      </c>
      <c r="N222" s="132">
        <f t="shared" si="139"/>
        <v>150.3203125</v>
      </c>
      <c r="O222" s="182"/>
      <c r="P222" s="166" t="str">
        <f>_xlfn.XLOOKUP(C222,全武将名字及头像!$B$3:$B$257,全武将名字及头像!$H$3:$H$257)</f>
        <v>9E</v>
      </c>
      <c r="Q222" s="166">
        <f>_xlfn.XLOOKUP(C222,全武将名字及头像!$B$3:$B$257,全武将名字及头像!$I$3:$I$257)</f>
        <v>54</v>
      </c>
      <c r="R222" s="166">
        <f>_xlfn.XLOOKUP(C222,全武将名字及头像!$B$3:$B$257,全武将名字及头像!$J$3:$J$257)</f>
        <v>58</v>
      </c>
      <c r="S222" s="166" t="str">
        <f>_xlfn.XLOOKUP(C222,全武将名字及头像!$B$3:$B$257,全武将名字及头像!$K$3:$K$257)</f>
        <v>FF</v>
      </c>
      <c r="T222" s="132" t="s">
        <v>93</v>
      </c>
      <c r="U222" s="167" t="str">
        <f>_xlfn.XLOOKUP(C222,武将属性排列!$C$1:$C$255,武将属性排列!$D$1:$D$255)</f>
        <v>在野</v>
      </c>
      <c r="V222" s="168">
        <f>_xlfn.XLOOKUP(C222,武将属性排列!$C$1:$C$255,武将属性排列!$E$1:$E$255)</f>
        <v>79</v>
      </c>
      <c r="W222" s="168">
        <f>_xlfn.XLOOKUP(C222,武将属性排列!$C$1:$C$255,武将属性排列!$F$1:$F$255)</f>
        <v>51</v>
      </c>
      <c r="X222" s="168">
        <f>_xlfn.XLOOKUP(C222,武将属性排列!$C$1:$C$255,武将属性排列!$G$1:$G$255)</f>
        <v>68</v>
      </c>
      <c r="Y222" s="168">
        <f>_xlfn.XLOOKUP(C222,武将属性排列!$C$1:$C$255,武将属性排列!$I$1:$I$255)</f>
        <v>19</v>
      </c>
      <c r="Z222" s="169">
        <f>_xlfn.XLOOKUP(C222,武将属性排列!$C$1:$C$255,武将属性排列!$K$1:$K$255)</f>
        <v>2</v>
      </c>
      <c r="AA222" s="169">
        <v>500</v>
      </c>
      <c r="AB222" s="168">
        <f>_xlfn.XLOOKUP(C222,武将属性排列!$C$1:$C$255,武将属性排列!$O$1:$O$255)</f>
        <v>36</v>
      </c>
      <c r="AC222" s="170">
        <f t="shared" si="158"/>
        <v>266788</v>
      </c>
      <c r="AD222" s="170" t="str">
        <f t="shared" si="140"/>
        <v>41224</v>
      </c>
      <c r="AE222" s="182"/>
      <c r="AF222" s="171">
        <f t="shared" si="159"/>
        <v>40</v>
      </c>
      <c r="AG222" s="172" t="str">
        <f t="shared" si="141"/>
        <v>4F</v>
      </c>
      <c r="AH222" s="172" t="str">
        <f t="shared" si="142"/>
        <v>33</v>
      </c>
      <c r="AI222" s="172" t="str">
        <f t="shared" si="143"/>
        <v>44</v>
      </c>
      <c r="AJ222" s="164">
        <f t="shared" si="144"/>
        <v>30</v>
      </c>
      <c r="AK222" s="172" t="str">
        <f t="shared" si="145"/>
        <v>13</v>
      </c>
      <c r="AL222" s="183" t="str">
        <f t="shared" si="146"/>
        <v>山军</v>
      </c>
      <c r="AM222" s="184">
        <f t="shared" si="147"/>
        <v>2</v>
      </c>
      <c r="AN222" s="172" t="str">
        <f t="shared" si="148"/>
        <v>5</v>
      </c>
      <c r="AO222" s="174">
        <f t="shared" si="149"/>
        <v>0</v>
      </c>
      <c r="AP222" s="174">
        <f t="shared" si="150"/>
        <v>3</v>
      </c>
      <c r="AQ222" s="175">
        <f t="shared" si="151"/>
        <v>2</v>
      </c>
      <c r="AR222" s="176" t="str">
        <f t="shared" si="152"/>
        <v>24</v>
      </c>
      <c r="AS222" s="182"/>
      <c r="AT222" s="177" t="str">
        <f>_xlfn.XLOOKUP(C222,全武将名字及头像!$B$3:$B$257,全武将名字及头像!$P$3:$P$257)</f>
        <v>CC</v>
      </c>
      <c r="AU222" s="178"/>
      <c r="AV222" s="177">
        <f>_xlfn.XLOOKUP(C222,全武将名字及头像!$B$3:$B$257,全武将名字及头像!$Q$3:$Q$257)</f>
        <v>28</v>
      </c>
      <c r="DD222" s="121" t="str">
        <f>LOOKUP(C222,全武将名字及头像!$B$3:$B$257,全武将名字及头像!$B$3:$B$257)</f>
        <v>张超</v>
      </c>
      <c r="DE222" s="121">
        <f t="shared" si="153"/>
        <v>1</v>
      </c>
    </row>
    <row r="223" spans="1:109">
      <c r="A223" s="192" t="str">
        <f t="shared" si="133"/>
        <v>DB</v>
      </c>
      <c r="B223" s="75">
        <v>219</v>
      </c>
      <c r="C223" s="75" t="s">
        <v>376</v>
      </c>
      <c r="D223" s="131" t="str">
        <f t="shared" si="134"/>
        <v>21D8</v>
      </c>
      <c r="E223" s="131">
        <f t="shared" si="154"/>
        <v>8664</v>
      </c>
      <c r="F223" s="131" t="str">
        <f t="shared" si="135"/>
        <v>9657</v>
      </c>
      <c r="G223" s="131">
        <f t="shared" si="155"/>
        <v>38487</v>
      </c>
      <c r="H223" s="131" t="str">
        <f t="shared" si="136"/>
        <v>264B</v>
      </c>
      <c r="I223" s="131">
        <f t="shared" si="156"/>
        <v>9803</v>
      </c>
      <c r="J223" s="132">
        <v>5</v>
      </c>
      <c r="K223" s="164" t="str">
        <f t="shared" si="137"/>
        <v>57</v>
      </c>
      <c r="L223" s="132">
        <f t="shared" si="157"/>
        <v>87</v>
      </c>
      <c r="M223" s="164" t="str">
        <f t="shared" si="138"/>
        <v>96</v>
      </c>
      <c r="N223" s="132">
        <f t="shared" si="139"/>
        <v>150.33984375</v>
      </c>
      <c r="O223" s="182"/>
      <c r="P223" s="166" t="str">
        <f>_xlfn.XLOOKUP(C223,全武将名字及头像!$B$3:$B$257,全武将名字及头像!$H$3:$H$257)</f>
        <v>9E</v>
      </c>
      <c r="Q223" s="166">
        <f>_xlfn.XLOOKUP(C223,全武将名字及头像!$B$3:$B$257,全武将名字及头像!$I$3:$I$257)</f>
        <v>54</v>
      </c>
      <c r="R223" s="166" t="str">
        <f>_xlfn.XLOOKUP(C223,全武将名字及头像!$B$3:$B$257,全武将名字及头像!$J$3:$J$257)</f>
        <v>5A</v>
      </c>
      <c r="S223" s="166" t="str">
        <f>_xlfn.XLOOKUP(C223,全武将名字及头像!$B$3:$B$257,全武将名字及头像!$K$3:$K$257)</f>
        <v>5C</v>
      </c>
      <c r="T223" s="132" t="s">
        <v>93</v>
      </c>
      <c r="U223" s="167" t="str">
        <f>_xlfn.XLOOKUP(C223,武将属性排列!$C$1:$C$255,武将属性排列!$D$1:$D$255)</f>
        <v>在野</v>
      </c>
      <c r="V223" s="168">
        <f>_xlfn.XLOOKUP(C223,武将属性排列!$C$1:$C$255,武将属性排列!$E$1:$E$255)</f>
        <v>71</v>
      </c>
      <c r="W223" s="168">
        <f>_xlfn.XLOOKUP(C223,武将属性排列!$C$1:$C$255,武将属性排列!$F$1:$F$255)</f>
        <v>89</v>
      </c>
      <c r="X223" s="168">
        <f>_xlfn.XLOOKUP(C223,武将属性排列!$C$1:$C$255,武将属性排列!$G$1:$G$255)</f>
        <v>59</v>
      </c>
      <c r="Y223" s="168">
        <f>_xlfn.XLOOKUP(C223,武将属性排列!$C$1:$C$255,武将属性排列!$I$1:$I$255)</f>
        <v>98</v>
      </c>
      <c r="Z223" s="169">
        <f>_xlfn.XLOOKUP(C223,武将属性排列!$C$1:$C$255,武将属性排列!$K$1:$K$255)</f>
        <v>0</v>
      </c>
      <c r="AA223" s="169">
        <v>500</v>
      </c>
      <c r="AB223" s="168">
        <f>_xlfn.XLOOKUP(C223,武将属性排列!$C$1:$C$255,武将属性排列!$O$1:$O$255)</f>
        <v>90</v>
      </c>
      <c r="AC223" s="170">
        <f t="shared" si="158"/>
        <v>266796</v>
      </c>
      <c r="AD223" s="170" t="str">
        <f t="shared" si="140"/>
        <v>4122C</v>
      </c>
      <c r="AE223" s="182"/>
      <c r="AF223" s="171">
        <f t="shared" si="159"/>
        <v>40</v>
      </c>
      <c r="AG223" s="172" t="str">
        <f t="shared" si="141"/>
        <v>47</v>
      </c>
      <c r="AH223" s="172" t="str">
        <f t="shared" si="142"/>
        <v>59</v>
      </c>
      <c r="AI223" s="172" t="str">
        <f t="shared" si="143"/>
        <v>3B</v>
      </c>
      <c r="AJ223" s="164">
        <f t="shared" si="144"/>
        <v>30</v>
      </c>
      <c r="AK223" s="172" t="str">
        <f t="shared" si="145"/>
        <v>62</v>
      </c>
      <c r="AL223" s="183" t="str">
        <f t="shared" si="146"/>
        <v>平军</v>
      </c>
      <c r="AM223" s="184" t="str">
        <f t="shared" si="147"/>
        <v>0</v>
      </c>
      <c r="AN223" s="172" t="str">
        <f t="shared" si="148"/>
        <v>5</v>
      </c>
      <c r="AO223" s="174">
        <f t="shared" si="149"/>
        <v>0</v>
      </c>
      <c r="AP223" s="174">
        <f t="shared" si="150"/>
        <v>4</v>
      </c>
      <c r="AQ223" s="175">
        <f t="shared" si="151"/>
        <v>2</v>
      </c>
      <c r="AR223" s="176" t="str">
        <f t="shared" si="152"/>
        <v>5A</v>
      </c>
      <c r="AS223" s="182"/>
      <c r="AT223" s="177" t="str">
        <f>_xlfn.XLOOKUP(C223,全武将名字及头像!$B$3:$B$257,全武将名字及头像!$P$3:$P$257)</f>
        <v>EA</v>
      </c>
      <c r="AU223" s="178"/>
      <c r="AV223" s="177">
        <f>_xlfn.XLOOKUP(C223,全武将名字及头像!$B$3:$B$257,全武将名字及头像!$Q$3:$Q$257)</f>
        <v>0</v>
      </c>
      <c r="DD223" s="121" t="str">
        <f>LOOKUP(C223,全武将名字及头像!$B$3:$B$257,全武将名字及头像!$B$3:$B$257)</f>
        <v>张春华</v>
      </c>
      <c r="DE223" s="121">
        <f t="shared" si="153"/>
        <v>1</v>
      </c>
    </row>
    <row r="224" spans="1:109">
      <c r="A224" s="192" t="str">
        <f t="shared" si="133"/>
        <v>DC</v>
      </c>
      <c r="B224" s="75">
        <v>220</v>
      </c>
      <c r="C224" s="75" t="s">
        <v>377</v>
      </c>
      <c r="D224" s="131" t="str">
        <f t="shared" si="134"/>
        <v>21DA</v>
      </c>
      <c r="E224" s="131">
        <f t="shared" si="154"/>
        <v>8666</v>
      </c>
      <c r="F224" s="131" t="str">
        <f t="shared" si="135"/>
        <v>965C</v>
      </c>
      <c r="G224" s="131">
        <f t="shared" si="155"/>
        <v>38492</v>
      </c>
      <c r="H224" s="131" t="str">
        <f t="shared" si="136"/>
        <v>2650</v>
      </c>
      <c r="I224" s="131">
        <f t="shared" si="156"/>
        <v>9808</v>
      </c>
      <c r="J224" s="132">
        <v>5</v>
      </c>
      <c r="K224" s="164" t="str">
        <f t="shared" si="137"/>
        <v>5C</v>
      </c>
      <c r="L224" s="132">
        <f t="shared" si="157"/>
        <v>92</v>
      </c>
      <c r="M224" s="164" t="str">
        <f t="shared" si="138"/>
        <v>96</v>
      </c>
      <c r="N224" s="132">
        <f t="shared" si="139"/>
        <v>150.359375</v>
      </c>
      <c r="O224" s="182"/>
      <c r="P224" s="166" t="str">
        <f>_xlfn.XLOOKUP(C224,全武将名字及头像!$B$3:$B$257,全武将名字及头像!$H$3:$H$257)</f>
        <v>9E</v>
      </c>
      <c r="Q224" s="166">
        <f>_xlfn.XLOOKUP(C224,全武将名字及头像!$B$3:$B$257,全武将名字及头像!$I$3:$I$257)</f>
        <v>54</v>
      </c>
      <c r="R224" s="166" t="str">
        <f>_xlfn.XLOOKUP(C224,全武将名字及头像!$B$3:$B$257,全武将名字及头像!$J$3:$J$257)</f>
        <v>5E</v>
      </c>
      <c r="S224" s="166" t="str">
        <f>_xlfn.XLOOKUP(C224,全武将名字及头像!$B$3:$B$257,全武将名字及头像!$K$3:$K$257)</f>
        <v>FF</v>
      </c>
      <c r="T224" s="132" t="s">
        <v>93</v>
      </c>
      <c r="U224" s="167" t="str">
        <f>_xlfn.XLOOKUP(C224,武将属性排列!$C$1:$C$255,武将属性排列!$D$1:$D$255)</f>
        <v>在野</v>
      </c>
      <c r="V224" s="168">
        <f>_xlfn.XLOOKUP(C224,武将属性排列!$C$1:$C$255,武将属性排列!$E$1:$E$255)</f>
        <v>99</v>
      </c>
      <c r="W224" s="168">
        <f>_xlfn.XLOOKUP(C224,武将属性排列!$C$1:$C$255,武将属性排列!$F$1:$F$255)</f>
        <v>35</v>
      </c>
      <c r="X224" s="168">
        <f>_xlfn.XLOOKUP(C224,武将属性排列!$C$1:$C$255,武将属性排列!$G$1:$G$255)</f>
        <v>98</v>
      </c>
      <c r="Y224" s="168">
        <f>_xlfn.XLOOKUP(C224,武将属性排列!$C$1:$C$255,武将属性排列!$I$1:$I$255)</f>
        <v>98</v>
      </c>
      <c r="Z224" s="169">
        <f>_xlfn.XLOOKUP(C224,武将属性排列!$C$1:$C$255,武将属性排列!$K$1:$K$255)</f>
        <v>2</v>
      </c>
      <c r="AA224" s="169">
        <v>500</v>
      </c>
      <c r="AB224" s="168">
        <f>_xlfn.XLOOKUP(C224,武将属性排列!$C$1:$C$255,武将属性排列!$O$1:$O$255)</f>
        <v>45</v>
      </c>
      <c r="AC224" s="170">
        <f t="shared" si="158"/>
        <v>266804</v>
      </c>
      <c r="AD224" s="170" t="str">
        <f t="shared" si="140"/>
        <v>41234</v>
      </c>
      <c r="AE224" s="182"/>
      <c r="AF224" s="171">
        <f t="shared" si="159"/>
        <v>40</v>
      </c>
      <c r="AG224" s="172" t="str">
        <f t="shared" si="141"/>
        <v>63</v>
      </c>
      <c r="AH224" s="172" t="str">
        <f t="shared" si="142"/>
        <v>23</v>
      </c>
      <c r="AI224" s="172" t="str">
        <f t="shared" si="143"/>
        <v>62</v>
      </c>
      <c r="AJ224" s="164">
        <f t="shared" si="144"/>
        <v>10</v>
      </c>
      <c r="AK224" s="172" t="str">
        <f t="shared" si="145"/>
        <v>62</v>
      </c>
      <c r="AL224" s="183" t="str">
        <f t="shared" si="146"/>
        <v>山军</v>
      </c>
      <c r="AM224" s="184">
        <f t="shared" si="147"/>
        <v>2</v>
      </c>
      <c r="AN224" s="172" t="str">
        <f t="shared" si="148"/>
        <v>5</v>
      </c>
      <c r="AO224" s="174">
        <f t="shared" si="149"/>
        <v>0</v>
      </c>
      <c r="AP224" s="174">
        <f t="shared" si="150"/>
        <v>4</v>
      </c>
      <c r="AQ224" s="175">
        <f t="shared" si="151"/>
        <v>4</v>
      </c>
      <c r="AR224" s="176" t="str">
        <f t="shared" si="152"/>
        <v>2D</v>
      </c>
      <c r="AS224" s="182"/>
      <c r="AT224" s="177" t="str">
        <f>_xlfn.XLOOKUP(C224,全武将名字及头像!$B$3:$B$257,全武将名字及头像!$P$3:$P$257)</f>
        <v>EA</v>
      </c>
      <c r="AU224" s="178"/>
      <c r="AV224" s="177">
        <f>_xlfn.XLOOKUP(C224,全武将名字及头像!$B$3:$B$257,全武将名字及头像!$Q$3:$Q$257)</f>
        <v>14</v>
      </c>
      <c r="DD224" s="121" t="str">
        <f>LOOKUP(C224,全武将名字及头像!$B$3:$B$257,全武将名字及头像!$B$3:$B$257)</f>
        <v>张飞</v>
      </c>
      <c r="DE224" s="121">
        <f t="shared" si="153"/>
        <v>1</v>
      </c>
    </row>
    <row r="225" spans="1:109">
      <c r="A225" s="192" t="str">
        <f t="shared" si="133"/>
        <v>DD</v>
      </c>
      <c r="B225" s="75">
        <v>221</v>
      </c>
      <c r="C225" s="75" t="s">
        <v>388</v>
      </c>
      <c r="D225" s="131" t="str">
        <f t="shared" si="134"/>
        <v>21DC</v>
      </c>
      <c r="E225" s="131">
        <f t="shared" si="154"/>
        <v>8668</v>
      </c>
      <c r="F225" s="131" t="str">
        <f t="shared" si="135"/>
        <v>9661</v>
      </c>
      <c r="G225" s="131">
        <f t="shared" si="155"/>
        <v>38497</v>
      </c>
      <c r="H225" s="131" t="str">
        <f t="shared" si="136"/>
        <v>2655</v>
      </c>
      <c r="I225" s="131">
        <f t="shared" si="156"/>
        <v>9813</v>
      </c>
      <c r="J225" s="132">
        <v>5</v>
      </c>
      <c r="K225" s="164" t="str">
        <f t="shared" si="137"/>
        <v>61</v>
      </c>
      <c r="L225" s="132">
        <f t="shared" si="157"/>
        <v>97</v>
      </c>
      <c r="M225" s="164" t="str">
        <f t="shared" si="138"/>
        <v>96</v>
      </c>
      <c r="N225" s="132">
        <f t="shared" si="139"/>
        <v>150.37890625</v>
      </c>
      <c r="O225" s="182"/>
      <c r="P225" s="166" t="str">
        <f>_xlfn.XLOOKUP(C225,全武将名字及头像!$B$3:$B$257,全武将名字及头像!$H$3:$H$257)</f>
        <v>9F</v>
      </c>
      <c r="Q225" s="166">
        <f>_xlfn.XLOOKUP(C225,全武将名字及头像!$B$3:$B$257,全武将名字及头像!$I$3:$I$257)</f>
        <v>50</v>
      </c>
      <c r="R225" s="166">
        <f>_xlfn.XLOOKUP(C225,全武将名字及头像!$B$3:$B$257,全武将名字及头像!$J$3:$J$257)</f>
        <v>54</v>
      </c>
      <c r="S225" s="166" t="str">
        <f>_xlfn.XLOOKUP(C225,全武将名字及头像!$B$3:$B$257,全武将名字及头像!$K$3:$K$257)</f>
        <v>FF</v>
      </c>
      <c r="T225" s="132" t="s">
        <v>93</v>
      </c>
      <c r="U225" s="167" t="str">
        <f>_xlfn.XLOOKUP(C225,武将属性排列!$C$1:$C$255,武将属性排列!$D$1:$D$255)</f>
        <v>在野</v>
      </c>
      <c r="V225" s="168">
        <f>_xlfn.XLOOKUP(C225,武将属性排列!$C$1:$C$255,武将属性排列!$E$1:$E$255)</f>
        <v>93</v>
      </c>
      <c r="W225" s="168">
        <f>_xlfn.XLOOKUP(C225,武将属性排列!$C$1:$C$255,武将属性排列!$F$1:$F$255)</f>
        <v>35</v>
      </c>
      <c r="X225" s="168">
        <f>_xlfn.XLOOKUP(C225,武将属性排列!$C$1:$C$255,武将属性排列!$G$1:$G$255)</f>
        <v>90</v>
      </c>
      <c r="Y225" s="168">
        <f>_xlfn.XLOOKUP(C225,武将属性排列!$C$1:$C$255,武将属性排列!$I$1:$I$255)</f>
        <v>98</v>
      </c>
      <c r="Z225" s="169">
        <f>_xlfn.XLOOKUP(C225,武将属性排列!$C$1:$C$255,武将属性排列!$K$1:$K$255)</f>
        <v>2</v>
      </c>
      <c r="AA225" s="169">
        <v>500</v>
      </c>
      <c r="AB225" s="168">
        <f>_xlfn.XLOOKUP(C225,武将属性排列!$C$1:$C$255,武将属性排列!$O$1:$O$255)</f>
        <v>45</v>
      </c>
      <c r="AC225" s="170">
        <f t="shared" si="158"/>
        <v>266812</v>
      </c>
      <c r="AD225" s="170" t="str">
        <f t="shared" si="140"/>
        <v>4123C</v>
      </c>
      <c r="AE225" s="182"/>
      <c r="AF225" s="171">
        <f t="shared" si="159"/>
        <v>40</v>
      </c>
      <c r="AG225" s="172" t="str">
        <f t="shared" si="141"/>
        <v>5D</v>
      </c>
      <c r="AH225" s="172" t="str">
        <f t="shared" si="142"/>
        <v>23</v>
      </c>
      <c r="AI225" s="172" t="str">
        <f t="shared" si="143"/>
        <v>5A</v>
      </c>
      <c r="AJ225" s="164">
        <f t="shared" si="144"/>
        <v>10</v>
      </c>
      <c r="AK225" s="172" t="str">
        <f t="shared" si="145"/>
        <v>62</v>
      </c>
      <c r="AL225" s="183" t="str">
        <f t="shared" si="146"/>
        <v>山军</v>
      </c>
      <c r="AM225" s="184">
        <f t="shared" si="147"/>
        <v>2</v>
      </c>
      <c r="AN225" s="172" t="str">
        <f t="shared" si="148"/>
        <v>5</v>
      </c>
      <c r="AO225" s="174">
        <f t="shared" si="149"/>
        <v>0</v>
      </c>
      <c r="AP225" s="174">
        <f t="shared" si="150"/>
        <v>4</v>
      </c>
      <c r="AQ225" s="175">
        <f t="shared" si="151"/>
        <v>4</v>
      </c>
      <c r="AR225" s="176" t="str">
        <f t="shared" si="152"/>
        <v>2D</v>
      </c>
      <c r="AS225" s="182"/>
      <c r="AT225" s="177" t="str">
        <f>_xlfn.XLOOKUP(C225,全武将名字及头像!$B$3:$B$257,全武将名字及头像!$P$3:$P$257)</f>
        <v>EA</v>
      </c>
      <c r="AU225" s="178"/>
      <c r="AV225" s="177">
        <f>_xlfn.XLOOKUP(C225,全武将名字及头像!$B$3:$B$257,全武将名字及头像!$Q$3:$Q$257)</f>
        <v>28</v>
      </c>
      <c r="DD225" s="121" t="str">
        <f>LOOKUP(C225,全武将名字及头像!$B$3:$B$257,全武将名字及头像!$B$3:$B$257)</f>
        <v>张郃</v>
      </c>
      <c r="DE225" s="121">
        <f t="shared" si="153"/>
        <v>1</v>
      </c>
    </row>
    <row r="226" spans="1:109">
      <c r="A226" s="192" t="str">
        <f t="shared" si="133"/>
        <v>DE</v>
      </c>
      <c r="B226" s="75">
        <v>222</v>
      </c>
      <c r="C226" s="75" t="s">
        <v>378</v>
      </c>
      <c r="D226" s="131" t="str">
        <f t="shared" si="134"/>
        <v>21DE</v>
      </c>
      <c r="E226" s="131">
        <f t="shared" si="154"/>
        <v>8670</v>
      </c>
      <c r="F226" s="131" t="str">
        <f t="shared" si="135"/>
        <v>9666</v>
      </c>
      <c r="G226" s="131">
        <f t="shared" si="155"/>
        <v>38502</v>
      </c>
      <c r="H226" s="131" t="str">
        <f t="shared" si="136"/>
        <v>265A</v>
      </c>
      <c r="I226" s="131">
        <f t="shared" si="156"/>
        <v>9818</v>
      </c>
      <c r="J226" s="132">
        <v>5</v>
      </c>
      <c r="K226" s="164" t="str">
        <f t="shared" si="137"/>
        <v>66</v>
      </c>
      <c r="L226" s="132">
        <f t="shared" si="157"/>
        <v>102</v>
      </c>
      <c r="M226" s="164" t="str">
        <f t="shared" si="138"/>
        <v>96</v>
      </c>
      <c r="N226" s="132">
        <f t="shared" si="139"/>
        <v>150.3984375</v>
      </c>
      <c r="O226" s="182"/>
      <c r="P226" s="166" t="str">
        <f>_xlfn.XLOOKUP(C226,全武将名字及头像!$B$3:$B$257,全武将名字及头像!$H$3:$H$257)</f>
        <v>9E</v>
      </c>
      <c r="Q226" s="166">
        <f>_xlfn.XLOOKUP(C226,全武将名字及头像!$B$3:$B$257,全武将名字及头像!$I$3:$I$257)</f>
        <v>54</v>
      </c>
      <c r="R226" s="166">
        <f>_xlfn.XLOOKUP(C226,全武将名字及头像!$B$3:$B$257,全武将名字及头像!$J$3:$J$257)</f>
        <v>70</v>
      </c>
      <c r="S226" s="166" t="str">
        <f>_xlfn.XLOOKUP(C226,全武将名字及头像!$B$3:$B$257,全武将名字及头像!$K$3:$K$257)</f>
        <v>FF</v>
      </c>
      <c r="T226" s="132" t="s">
        <v>93</v>
      </c>
      <c r="U226" s="167" t="str">
        <f>_xlfn.XLOOKUP(C226,武将属性排列!$C$1:$C$255,武将属性排列!$D$1:$D$255)</f>
        <v>在野</v>
      </c>
      <c r="V226" s="168">
        <f>_xlfn.XLOOKUP(C226,武将属性排列!$C$1:$C$255,武将属性排列!$E$1:$E$255)</f>
        <v>81</v>
      </c>
      <c r="W226" s="168">
        <f>_xlfn.XLOOKUP(C226,武将属性排列!$C$1:$C$255,武将属性排列!$F$1:$F$255)</f>
        <v>42</v>
      </c>
      <c r="X226" s="168">
        <f>_xlfn.XLOOKUP(C226,武将属性排列!$C$1:$C$255,武将属性排列!$G$1:$G$255)</f>
        <v>69</v>
      </c>
      <c r="Y226" s="168">
        <f>_xlfn.XLOOKUP(C226,武将属性排列!$C$1:$C$255,武将属性排列!$I$1:$I$255)</f>
        <v>75</v>
      </c>
      <c r="Z226" s="169">
        <f>_xlfn.XLOOKUP(C226,武将属性排列!$C$1:$C$255,武将属性排列!$K$1:$K$255)</f>
        <v>2</v>
      </c>
      <c r="AA226" s="169">
        <v>500</v>
      </c>
      <c r="AB226" s="168">
        <f>_xlfn.XLOOKUP(C226,武将属性排列!$C$1:$C$255,武将属性排列!$O$1:$O$255)</f>
        <v>37</v>
      </c>
      <c r="AC226" s="170">
        <f t="shared" si="158"/>
        <v>266820</v>
      </c>
      <c r="AD226" s="170" t="str">
        <f t="shared" si="140"/>
        <v>41244</v>
      </c>
      <c r="AE226" s="182"/>
      <c r="AF226" s="171">
        <f t="shared" si="159"/>
        <v>40</v>
      </c>
      <c r="AG226" s="172" t="str">
        <f t="shared" si="141"/>
        <v>51</v>
      </c>
      <c r="AH226" s="172" t="str">
        <f t="shared" si="142"/>
        <v>2A</v>
      </c>
      <c r="AI226" s="172" t="str">
        <f t="shared" si="143"/>
        <v>45</v>
      </c>
      <c r="AJ226" s="164">
        <f t="shared" si="144"/>
        <v>30</v>
      </c>
      <c r="AK226" s="172" t="str">
        <f t="shared" si="145"/>
        <v>4B</v>
      </c>
      <c r="AL226" s="183" t="str">
        <f t="shared" si="146"/>
        <v>山军</v>
      </c>
      <c r="AM226" s="184">
        <f t="shared" si="147"/>
        <v>2</v>
      </c>
      <c r="AN226" s="172" t="str">
        <f t="shared" si="148"/>
        <v>5</v>
      </c>
      <c r="AO226" s="174">
        <f t="shared" si="149"/>
        <v>0</v>
      </c>
      <c r="AP226" s="174">
        <f t="shared" si="150"/>
        <v>3</v>
      </c>
      <c r="AQ226" s="175">
        <f t="shared" si="151"/>
        <v>2</v>
      </c>
      <c r="AR226" s="176" t="str">
        <f t="shared" si="152"/>
        <v>25</v>
      </c>
      <c r="AS226" s="182"/>
      <c r="AT226" s="177" t="str">
        <f>_xlfn.XLOOKUP(C226,全武将名字及头像!$B$3:$B$257,全武将名字及头像!$P$3:$P$257)</f>
        <v>EB</v>
      </c>
      <c r="AU226" s="178"/>
      <c r="AV226" s="177">
        <f>_xlfn.XLOOKUP(C226,全武将名字及头像!$B$3:$B$257,全武将名字及头像!$Q$3:$Q$257)</f>
        <v>0</v>
      </c>
      <c r="DD226" s="121" t="str">
        <f>LOOKUP(C226,全武将名字及头像!$B$3:$B$257,全武将名字及头像!$B$3:$B$257)</f>
        <v>张横</v>
      </c>
      <c r="DE226" s="121">
        <f t="shared" si="153"/>
        <v>1</v>
      </c>
    </row>
    <row r="227" spans="1:109">
      <c r="A227" s="192" t="str">
        <f t="shared" si="133"/>
        <v>DF</v>
      </c>
      <c r="B227" s="75">
        <v>223</v>
      </c>
      <c r="C227" s="75" t="s">
        <v>379</v>
      </c>
      <c r="D227" s="131" t="str">
        <f t="shared" si="134"/>
        <v>21E0</v>
      </c>
      <c r="E227" s="131">
        <f t="shared" si="154"/>
        <v>8672</v>
      </c>
      <c r="F227" s="131" t="str">
        <f t="shared" si="135"/>
        <v>966B</v>
      </c>
      <c r="G227" s="131">
        <f t="shared" si="155"/>
        <v>38507</v>
      </c>
      <c r="H227" s="131" t="str">
        <f t="shared" si="136"/>
        <v>265F</v>
      </c>
      <c r="I227" s="131">
        <f t="shared" si="156"/>
        <v>9823</v>
      </c>
      <c r="J227" s="132">
        <v>5</v>
      </c>
      <c r="K227" s="164" t="str">
        <f t="shared" si="137"/>
        <v>6B</v>
      </c>
      <c r="L227" s="132">
        <f t="shared" si="157"/>
        <v>107</v>
      </c>
      <c r="M227" s="164" t="str">
        <f t="shared" si="138"/>
        <v>96</v>
      </c>
      <c r="N227" s="132">
        <f t="shared" si="139"/>
        <v>150.41796875</v>
      </c>
      <c r="O227" s="182"/>
      <c r="P227" s="166" t="str">
        <f>_xlfn.XLOOKUP(C227,全武将名字及头像!$B$3:$B$257,全武将名字及头像!$H$3:$H$257)</f>
        <v>9E</v>
      </c>
      <c r="Q227" s="166">
        <f>_xlfn.XLOOKUP(C227,全武将名字及头像!$B$3:$B$257,全武将名字及头像!$I$3:$I$257)</f>
        <v>54</v>
      </c>
      <c r="R227" s="166">
        <f>_xlfn.XLOOKUP(C227,全武将名字及头像!$B$3:$B$257,全武将名字及头像!$J$3:$J$257)</f>
        <v>72</v>
      </c>
      <c r="S227" s="166" t="str">
        <f>_xlfn.XLOOKUP(C227,全武将名字及头像!$B$3:$B$257,全武将名字及头像!$K$3:$K$257)</f>
        <v>FF</v>
      </c>
      <c r="T227" s="132" t="s">
        <v>93</v>
      </c>
      <c r="U227" s="167" t="str">
        <f>_xlfn.XLOOKUP(C227,武将属性排列!$C$1:$C$255,武将属性排列!$D$1:$D$255)</f>
        <v>在野</v>
      </c>
      <c r="V227" s="168">
        <f>_xlfn.XLOOKUP(C227,武将属性排列!$C$1:$C$255,武将属性排列!$E$1:$E$255)</f>
        <v>45</v>
      </c>
      <c r="W227" s="168">
        <f>_xlfn.XLOOKUP(C227,武将属性排列!$C$1:$C$255,武将属性排列!$F$1:$F$255)</f>
        <v>86</v>
      </c>
      <c r="X227" s="168">
        <f>_xlfn.XLOOKUP(C227,武将属性排列!$C$1:$C$255,武将属性排列!$G$1:$G$255)</f>
        <v>41</v>
      </c>
      <c r="Y227" s="168">
        <f>_xlfn.XLOOKUP(C227,武将属性排列!$C$1:$C$255,武将属性排列!$I$1:$I$255)</f>
        <v>97</v>
      </c>
      <c r="Z227" s="169">
        <f>_xlfn.XLOOKUP(C227,武将属性排列!$C$1:$C$255,武将属性排列!$K$1:$K$255)</f>
        <v>0</v>
      </c>
      <c r="AA227" s="169">
        <v>500</v>
      </c>
      <c r="AB227" s="168">
        <f>_xlfn.XLOOKUP(C227,武将属性排列!$C$1:$C$255,武将属性排列!$O$1:$O$255)</f>
        <v>94</v>
      </c>
      <c r="AC227" s="170">
        <f t="shared" si="158"/>
        <v>266828</v>
      </c>
      <c r="AD227" s="170" t="str">
        <f t="shared" si="140"/>
        <v>4124C</v>
      </c>
      <c r="AE227" s="182"/>
      <c r="AF227" s="171">
        <f t="shared" si="159"/>
        <v>40</v>
      </c>
      <c r="AG227" s="172" t="str">
        <f t="shared" si="141"/>
        <v>2D</v>
      </c>
      <c r="AH227" s="172" t="str">
        <f t="shared" si="142"/>
        <v>56</v>
      </c>
      <c r="AI227" s="172" t="str">
        <f t="shared" si="143"/>
        <v>29</v>
      </c>
      <c r="AJ227" s="164">
        <f t="shared" si="144"/>
        <v>40</v>
      </c>
      <c r="AK227" s="172" t="str">
        <f t="shared" si="145"/>
        <v>61</v>
      </c>
      <c r="AL227" s="183" t="str">
        <f t="shared" si="146"/>
        <v>平军</v>
      </c>
      <c r="AM227" s="184" t="str">
        <f t="shared" si="147"/>
        <v>0</v>
      </c>
      <c r="AN227" s="172" t="str">
        <f t="shared" si="148"/>
        <v>5</v>
      </c>
      <c r="AO227" s="174">
        <f t="shared" si="149"/>
        <v>0</v>
      </c>
      <c r="AP227" s="174">
        <f t="shared" si="150"/>
        <v>3</v>
      </c>
      <c r="AQ227" s="175">
        <f t="shared" si="151"/>
        <v>1</v>
      </c>
      <c r="AR227" s="176" t="str">
        <f t="shared" si="152"/>
        <v>5E</v>
      </c>
      <c r="AS227" s="182"/>
      <c r="AT227" s="177" t="str">
        <f>_xlfn.XLOOKUP(C227,全武将名字及头像!$B$3:$B$257,全武将名字及头像!$P$3:$P$257)</f>
        <v>EB</v>
      </c>
      <c r="AU227" s="178"/>
      <c r="AV227" s="177">
        <f>_xlfn.XLOOKUP(C227,全武将名字及头像!$B$3:$B$257,全武将名字及头像!$Q$3:$Q$257)</f>
        <v>14</v>
      </c>
      <c r="DD227" s="121" t="str">
        <f>LOOKUP(C227,全武将名字及头像!$B$3:$B$257,全武将名字及头像!$B$3:$B$257)</f>
        <v>张纮</v>
      </c>
      <c r="DE227" s="121">
        <f t="shared" si="153"/>
        <v>1</v>
      </c>
    </row>
    <row r="228" spans="1:109">
      <c r="A228" s="192" t="str">
        <f t="shared" si="133"/>
        <v>E0</v>
      </c>
      <c r="B228" s="75">
        <v>224</v>
      </c>
      <c r="C228" s="75" t="s">
        <v>380</v>
      </c>
      <c r="D228" s="131" t="str">
        <f t="shared" si="134"/>
        <v>21E2</v>
      </c>
      <c r="E228" s="131">
        <f t="shared" si="154"/>
        <v>8674</v>
      </c>
      <c r="F228" s="131" t="str">
        <f t="shared" si="135"/>
        <v>9670</v>
      </c>
      <c r="G228" s="131">
        <f t="shared" si="155"/>
        <v>38512</v>
      </c>
      <c r="H228" s="131" t="str">
        <f t="shared" si="136"/>
        <v>2664</v>
      </c>
      <c r="I228" s="131">
        <f t="shared" si="156"/>
        <v>9828</v>
      </c>
      <c r="J228" s="132">
        <v>5</v>
      </c>
      <c r="K228" s="164" t="str">
        <f t="shared" si="137"/>
        <v>70</v>
      </c>
      <c r="L228" s="132">
        <f t="shared" si="157"/>
        <v>112</v>
      </c>
      <c r="M228" s="164" t="str">
        <f t="shared" si="138"/>
        <v>96</v>
      </c>
      <c r="N228" s="132">
        <f t="shared" si="139"/>
        <v>150.4375</v>
      </c>
      <c r="O228" s="182"/>
      <c r="P228" s="166" t="str">
        <f>_xlfn.XLOOKUP(C228,全武将名字及头像!$B$3:$B$257,全武将名字及头像!$H$3:$H$257)</f>
        <v>9E</v>
      </c>
      <c r="Q228" s="166">
        <f>_xlfn.XLOOKUP(C228,全武将名字及头像!$B$3:$B$257,全武将名字及头像!$I$3:$I$257)</f>
        <v>54</v>
      </c>
      <c r="R228" s="166">
        <f>_xlfn.XLOOKUP(C228,全武将名字及头像!$B$3:$B$257,全武将名字及头像!$J$3:$J$257)</f>
        <v>74</v>
      </c>
      <c r="S228" s="166" t="str">
        <f>_xlfn.XLOOKUP(C228,全武将名字及头像!$B$3:$B$257,全武将名字及头像!$K$3:$K$257)</f>
        <v>FF</v>
      </c>
      <c r="T228" s="132" t="s">
        <v>93</v>
      </c>
      <c r="U228" s="167" t="str">
        <f>_xlfn.XLOOKUP(C228,武将属性排列!$C$1:$C$255,武将属性排列!$D$1:$D$255)</f>
        <v>在野</v>
      </c>
      <c r="V228" s="168">
        <f>_xlfn.XLOOKUP(C228,武将属性排列!$C$1:$C$255,武将属性排列!$E$1:$E$255)</f>
        <v>91</v>
      </c>
      <c r="W228" s="168">
        <f>_xlfn.XLOOKUP(C228,武将属性排列!$C$1:$C$255,武将属性排列!$F$1:$F$255)</f>
        <v>41</v>
      </c>
      <c r="X228" s="168">
        <f>_xlfn.XLOOKUP(C228,武将属性排列!$C$1:$C$255,武将属性排列!$G$1:$G$255)</f>
        <v>84</v>
      </c>
      <c r="Y228" s="168">
        <f>_xlfn.XLOOKUP(C228,武将属性排列!$C$1:$C$255,武将属性排列!$I$1:$I$255)</f>
        <v>90</v>
      </c>
      <c r="Z228" s="169">
        <f>_xlfn.XLOOKUP(C228,武将属性排列!$C$1:$C$255,武将属性排列!$K$1:$K$255)</f>
        <v>2</v>
      </c>
      <c r="AA228" s="169">
        <v>500</v>
      </c>
      <c r="AB228" s="168">
        <f>_xlfn.XLOOKUP(C228,武将属性排列!$C$1:$C$255,武将属性排列!$O$1:$O$255)</f>
        <v>21</v>
      </c>
      <c r="AC228" s="170">
        <f t="shared" si="158"/>
        <v>266836</v>
      </c>
      <c r="AD228" s="170" t="str">
        <f t="shared" si="140"/>
        <v>41254</v>
      </c>
      <c r="AE228" s="182"/>
      <c r="AF228" s="171">
        <f t="shared" si="159"/>
        <v>40</v>
      </c>
      <c r="AG228" s="172" t="str">
        <f t="shared" si="141"/>
        <v>5B</v>
      </c>
      <c r="AH228" s="172" t="str">
        <f t="shared" si="142"/>
        <v>29</v>
      </c>
      <c r="AI228" s="172" t="str">
        <f t="shared" si="143"/>
        <v>54</v>
      </c>
      <c r="AJ228" s="164">
        <f t="shared" si="144"/>
        <v>20</v>
      </c>
      <c r="AK228" s="172" t="str">
        <f t="shared" si="145"/>
        <v>5A</v>
      </c>
      <c r="AL228" s="183" t="str">
        <f t="shared" si="146"/>
        <v>山军</v>
      </c>
      <c r="AM228" s="184">
        <f t="shared" si="147"/>
        <v>2</v>
      </c>
      <c r="AN228" s="172" t="str">
        <f t="shared" si="148"/>
        <v>5</v>
      </c>
      <c r="AO228" s="174">
        <f t="shared" si="149"/>
        <v>0</v>
      </c>
      <c r="AP228" s="174">
        <f t="shared" si="150"/>
        <v>3</v>
      </c>
      <c r="AQ228" s="175">
        <f t="shared" si="151"/>
        <v>3</v>
      </c>
      <c r="AR228" s="176" t="str">
        <f t="shared" si="152"/>
        <v>15</v>
      </c>
      <c r="AS228" s="182"/>
      <c r="AT228" s="177" t="str">
        <f>_xlfn.XLOOKUP(C228,全武将名字及头像!$B$3:$B$257,全武将名字及头像!$P$3:$P$257)</f>
        <v>EB</v>
      </c>
      <c r="AU228" s="178"/>
      <c r="AV228" s="177">
        <f>_xlfn.XLOOKUP(C228,全武将名字及头像!$B$3:$B$257,全武将名字及头像!$Q$3:$Q$257)</f>
        <v>28</v>
      </c>
      <c r="DD228" s="121" t="str">
        <f>LOOKUP(C228,全武将名字及头像!$B$3:$B$257,全武将名字及头像!$B$3:$B$257)</f>
        <v>张济</v>
      </c>
      <c r="DE228" s="121">
        <f t="shared" si="153"/>
        <v>1</v>
      </c>
    </row>
    <row r="229" spans="1:109">
      <c r="A229" s="192" t="str">
        <f t="shared" si="133"/>
        <v>E1</v>
      </c>
      <c r="B229" s="75">
        <v>225</v>
      </c>
      <c r="C229" s="75" t="s">
        <v>381</v>
      </c>
      <c r="D229" s="131" t="str">
        <f t="shared" si="134"/>
        <v>21E4</v>
      </c>
      <c r="E229" s="131">
        <f t="shared" si="154"/>
        <v>8676</v>
      </c>
      <c r="F229" s="131" t="str">
        <f t="shared" si="135"/>
        <v>9675</v>
      </c>
      <c r="G229" s="131">
        <f t="shared" si="155"/>
        <v>38517</v>
      </c>
      <c r="H229" s="131" t="str">
        <f t="shared" si="136"/>
        <v>2669</v>
      </c>
      <c r="I229" s="131">
        <f t="shared" si="156"/>
        <v>9833</v>
      </c>
      <c r="J229" s="132">
        <v>5</v>
      </c>
      <c r="K229" s="164" t="str">
        <f t="shared" si="137"/>
        <v>75</v>
      </c>
      <c r="L229" s="132">
        <f t="shared" si="157"/>
        <v>117</v>
      </c>
      <c r="M229" s="164" t="str">
        <f t="shared" si="138"/>
        <v>96</v>
      </c>
      <c r="N229" s="132">
        <f t="shared" si="139"/>
        <v>150.45703125</v>
      </c>
      <c r="O229" s="182"/>
      <c r="P229" s="166" t="str">
        <f>_xlfn.XLOOKUP(C229,全武将名字及头像!$B$3:$B$257,全武将名字及头像!$H$3:$H$257)</f>
        <v>9E</v>
      </c>
      <c r="Q229" s="166">
        <f>_xlfn.XLOOKUP(C229,全武将名字及头像!$B$3:$B$257,全武将名字及头像!$I$3:$I$257)</f>
        <v>54</v>
      </c>
      <c r="R229" s="166">
        <f>_xlfn.XLOOKUP(C229,全武将名字及头像!$B$3:$B$257,全武将名字及头像!$J$3:$J$257)</f>
        <v>76</v>
      </c>
      <c r="S229" s="166" t="str">
        <f>_xlfn.XLOOKUP(C229,全武将名字及头像!$B$3:$B$257,全武将名字及头像!$K$3:$K$257)</f>
        <v>FF</v>
      </c>
      <c r="T229" s="132" t="s">
        <v>93</v>
      </c>
      <c r="U229" s="167" t="str">
        <f>_xlfn.XLOOKUP(C229,武将属性排列!$C$1:$C$255,武将属性排列!$D$1:$D$255)</f>
        <v>在野</v>
      </c>
      <c r="V229" s="168">
        <f>_xlfn.XLOOKUP(C229,武将属性排列!$C$1:$C$255,武将属性排列!$E$1:$E$255)</f>
        <v>97</v>
      </c>
      <c r="W229" s="168">
        <f>_xlfn.XLOOKUP(C229,武将属性排列!$C$1:$C$255,武将属性排列!$F$1:$F$255)</f>
        <v>78</v>
      </c>
      <c r="X229" s="168">
        <f>_xlfn.XLOOKUP(C229,武将属性排列!$C$1:$C$255,武将属性排列!$G$1:$G$255)</f>
        <v>92</v>
      </c>
      <c r="Y229" s="168">
        <f>_xlfn.XLOOKUP(C229,武将属性排列!$C$1:$C$255,武将属性排列!$I$1:$I$255)</f>
        <v>90</v>
      </c>
      <c r="Z229" s="169">
        <f>_xlfn.XLOOKUP(C229,武将属性排列!$C$1:$C$255,武将属性排列!$K$1:$K$255)</f>
        <v>1</v>
      </c>
      <c r="AA229" s="169">
        <v>500</v>
      </c>
      <c r="AB229" s="168">
        <f>_xlfn.XLOOKUP(C229,武将属性排列!$C$1:$C$255,武将属性排列!$O$1:$O$255)</f>
        <v>90</v>
      </c>
      <c r="AC229" s="170">
        <f t="shared" si="158"/>
        <v>266844</v>
      </c>
      <c r="AD229" s="170" t="str">
        <f t="shared" si="140"/>
        <v>4125C</v>
      </c>
      <c r="AE229" s="182"/>
      <c r="AF229" s="171">
        <f t="shared" si="159"/>
        <v>40</v>
      </c>
      <c r="AG229" s="172" t="str">
        <f t="shared" si="141"/>
        <v>61</v>
      </c>
      <c r="AH229" s="172" t="str">
        <f t="shared" si="142"/>
        <v>4E</v>
      </c>
      <c r="AI229" s="172" t="str">
        <f t="shared" si="143"/>
        <v>5C</v>
      </c>
      <c r="AJ229" s="164">
        <f t="shared" si="144"/>
        <v>10</v>
      </c>
      <c r="AK229" s="172" t="str">
        <f t="shared" si="145"/>
        <v>5A</v>
      </c>
      <c r="AL229" s="183" t="str">
        <f t="shared" si="146"/>
        <v>水军</v>
      </c>
      <c r="AM229" s="184">
        <f t="shared" si="147"/>
        <v>1</v>
      </c>
      <c r="AN229" s="172" t="str">
        <f t="shared" si="148"/>
        <v>5</v>
      </c>
      <c r="AO229" s="174">
        <f t="shared" si="149"/>
        <v>0</v>
      </c>
      <c r="AP229" s="174">
        <f t="shared" si="150"/>
        <v>4</v>
      </c>
      <c r="AQ229" s="175">
        <f t="shared" si="151"/>
        <v>4</v>
      </c>
      <c r="AR229" s="176" t="str">
        <f t="shared" si="152"/>
        <v>5A</v>
      </c>
      <c r="AS229" s="182"/>
      <c r="AT229" s="177" t="str">
        <f>_xlfn.XLOOKUP(C229,全武将名字及头像!$B$3:$B$257,全武将名字及头像!$P$3:$P$257)</f>
        <v>EC</v>
      </c>
      <c r="AU229" s="178"/>
      <c r="AV229" s="177">
        <f>_xlfn.XLOOKUP(C229,全武将名字及头像!$B$3:$B$257,全武将名字及头像!$Q$3:$Q$257)</f>
        <v>0</v>
      </c>
      <c r="DD229" s="121" t="str">
        <f>LOOKUP(C229,全武将名字及头像!$B$3:$B$257,全武将名字及头像!$B$3:$B$257)</f>
        <v>张辽</v>
      </c>
      <c r="DE229" s="121">
        <f t="shared" si="153"/>
        <v>1</v>
      </c>
    </row>
    <row r="230" spans="1:109">
      <c r="A230" s="192" t="str">
        <f t="shared" si="133"/>
        <v>E2</v>
      </c>
      <c r="B230" s="75">
        <v>226</v>
      </c>
      <c r="C230" s="75" t="s">
        <v>382</v>
      </c>
      <c r="D230" s="131" t="str">
        <f t="shared" si="134"/>
        <v>21E6</v>
      </c>
      <c r="E230" s="131">
        <f t="shared" si="154"/>
        <v>8678</v>
      </c>
      <c r="F230" s="131" t="str">
        <f t="shared" si="135"/>
        <v>967A</v>
      </c>
      <c r="G230" s="131">
        <f t="shared" si="155"/>
        <v>38522</v>
      </c>
      <c r="H230" s="131" t="str">
        <f t="shared" si="136"/>
        <v>266E</v>
      </c>
      <c r="I230" s="131">
        <f t="shared" si="156"/>
        <v>9838</v>
      </c>
      <c r="J230" s="132">
        <v>5</v>
      </c>
      <c r="K230" s="164" t="str">
        <f t="shared" si="137"/>
        <v>7A</v>
      </c>
      <c r="L230" s="132">
        <f t="shared" si="157"/>
        <v>122</v>
      </c>
      <c r="M230" s="164" t="str">
        <f t="shared" si="138"/>
        <v>96</v>
      </c>
      <c r="N230" s="132">
        <f t="shared" si="139"/>
        <v>150.4765625</v>
      </c>
      <c r="O230" s="182"/>
      <c r="P230" s="166" t="str">
        <f>_xlfn.XLOOKUP(C230,全武将名字及头像!$B$3:$B$257,全武将名字及头像!$H$3:$H$257)</f>
        <v>9E</v>
      </c>
      <c r="Q230" s="166">
        <f>_xlfn.XLOOKUP(C230,全武将名字及头像!$B$3:$B$257,全武将名字及头像!$I$3:$I$257)</f>
        <v>54</v>
      </c>
      <c r="R230" s="166">
        <f>_xlfn.XLOOKUP(C230,全武将名字及头像!$B$3:$B$257,全武将名字及头像!$J$3:$J$257)</f>
        <v>78</v>
      </c>
      <c r="S230" s="166" t="str">
        <f>_xlfn.XLOOKUP(C230,全武将名字及头像!$B$3:$B$257,全武将名字及头像!$K$3:$K$257)</f>
        <v>FF</v>
      </c>
      <c r="T230" s="132" t="s">
        <v>93</v>
      </c>
      <c r="U230" s="167" t="str">
        <f>_xlfn.XLOOKUP(C230,武将属性排列!$C$1:$C$255,武将属性排列!$D$1:$D$255)</f>
        <v>在野</v>
      </c>
      <c r="V230" s="168">
        <f>_xlfn.XLOOKUP(C230,武将属性排列!$C$1:$C$255,武将属性排列!$E$1:$E$255)</f>
        <v>84</v>
      </c>
      <c r="W230" s="168">
        <f>_xlfn.XLOOKUP(C230,武将属性排列!$C$1:$C$255,武将属性排列!$F$1:$F$255)</f>
        <v>78</v>
      </c>
      <c r="X230" s="168">
        <f>_xlfn.XLOOKUP(C230,武将属性排列!$C$1:$C$255,武将属性排列!$G$1:$G$255)</f>
        <v>53</v>
      </c>
      <c r="Y230" s="168">
        <f>_xlfn.XLOOKUP(C230,武将属性排列!$C$1:$C$255,武将属性排列!$I$1:$I$255)</f>
        <v>69</v>
      </c>
      <c r="Z230" s="169">
        <f>_xlfn.XLOOKUP(C230,武将属性排列!$C$1:$C$255,武将属性排列!$K$1:$K$255)</f>
        <v>2</v>
      </c>
      <c r="AA230" s="169">
        <v>500</v>
      </c>
      <c r="AB230" s="168">
        <f>_xlfn.XLOOKUP(C230,武将属性排列!$C$1:$C$255,武将属性排列!$O$1:$O$255)</f>
        <v>86</v>
      </c>
      <c r="AC230" s="170">
        <f t="shared" si="158"/>
        <v>266852</v>
      </c>
      <c r="AD230" s="170" t="str">
        <f t="shared" si="140"/>
        <v>41264</v>
      </c>
      <c r="AE230" s="182"/>
      <c r="AF230" s="171">
        <f t="shared" si="159"/>
        <v>40</v>
      </c>
      <c r="AG230" s="172" t="str">
        <f t="shared" si="141"/>
        <v>54</v>
      </c>
      <c r="AH230" s="172" t="str">
        <f t="shared" si="142"/>
        <v>4E</v>
      </c>
      <c r="AI230" s="172" t="str">
        <f t="shared" si="143"/>
        <v>35</v>
      </c>
      <c r="AJ230" s="164">
        <f t="shared" si="144"/>
        <v>30</v>
      </c>
      <c r="AK230" s="172" t="str">
        <f t="shared" si="145"/>
        <v>45</v>
      </c>
      <c r="AL230" s="183" t="str">
        <f t="shared" si="146"/>
        <v>山军</v>
      </c>
      <c r="AM230" s="184">
        <f t="shared" si="147"/>
        <v>2</v>
      </c>
      <c r="AN230" s="172" t="str">
        <f t="shared" si="148"/>
        <v>5</v>
      </c>
      <c r="AO230" s="174">
        <f t="shared" si="149"/>
        <v>0</v>
      </c>
      <c r="AP230" s="174">
        <f t="shared" si="150"/>
        <v>4</v>
      </c>
      <c r="AQ230" s="175">
        <f t="shared" si="151"/>
        <v>2</v>
      </c>
      <c r="AR230" s="176" t="str">
        <f t="shared" si="152"/>
        <v>56</v>
      </c>
      <c r="AS230" s="182"/>
      <c r="AT230" s="177" t="str">
        <f>_xlfn.XLOOKUP(C230,全武将名字及头像!$B$3:$B$257,全武将名字及头像!$P$3:$P$257)</f>
        <v>EC</v>
      </c>
      <c r="AU230" s="178"/>
      <c r="AV230" s="177">
        <f>_xlfn.XLOOKUP(C230,全武将名字及头像!$B$3:$B$257,全武将名字及头像!$Q$3:$Q$257)</f>
        <v>14</v>
      </c>
      <c r="DD230" s="121" t="str">
        <f>LOOKUP(C230,全武将名字及头像!$B$3:$B$257,全武将名字及头像!$B$3:$B$257)</f>
        <v>张鲁</v>
      </c>
      <c r="DE230" s="121">
        <f t="shared" si="153"/>
        <v>1</v>
      </c>
    </row>
    <row r="231" spans="1:109">
      <c r="A231" s="192" t="str">
        <f t="shared" si="133"/>
        <v>E3</v>
      </c>
      <c r="B231" s="75">
        <v>227</v>
      </c>
      <c r="C231" s="75" t="s">
        <v>383</v>
      </c>
      <c r="D231" s="131" t="str">
        <f t="shared" si="134"/>
        <v>21E8</v>
      </c>
      <c r="E231" s="131">
        <f t="shared" si="154"/>
        <v>8680</v>
      </c>
      <c r="F231" s="131" t="str">
        <f t="shared" si="135"/>
        <v>967F</v>
      </c>
      <c r="G231" s="131">
        <f t="shared" si="155"/>
        <v>38527</v>
      </c>
      <c r="H231" s="131" t="str">
        <f t="shared" si="136"/>
        <v>2673</v>
      </c>
      <c r="I231" s="131">
        <f t="shared" si="156"/>
        <v>9843</v>
      </c>
      <c r="J231" s="132">
        <v>5</v>
      </c>
      <c r="K231" s="164" t="str">
        <f t="shared" si="137"/>
        <v>7F</v>
      </c>
      <c r="L231" s="132">
        <f t="shared" si="157"/>
        <v>127</v>
      </c>
      <c r="M231" s="164" t="str">
        <f t="shared" si="138"/>
        <v>96</v>
      </c>
      <c r="N231" s="132">
        <f t="shared" si="139"/>
        <v>150.49609375</v>
      </c>
      <c r="O231" s="182"/>
      <c r="P231" s="166" t="str">
        <f>_xlfn.XLOOKUP(C231,全武将名字及头像!$B$3:$B$257,全武将名字及头像!$H$3:$H$257)</f>
        <v>9E</v>
      </c>
      <c r="Q231" s="166">
        <f>_xlfn.XLOOKUP(C231,全武将名字及头像!$B$3:$B$257,全武将名字及头像!$I$3:$I$257)</f>
        <v>54</v>
      </c>
      <c r="R231" s="166" t="str">
        <f>_xlfn.XLOOKUP(C231,全武将名字及头像!$B$3:$B$257,全武将名字及头像!$J$3:$J$257)</f>
        <v>7A</v>
      </c>
      <c r="S231" s="166" t="str">
        <f>_xlfn.XLOOKUP(C231,全武将名字及头像!$B$3:$B$257,全武将名字及头像!$K$3:$K$257)</f>
        <v>FF</v>
      </c>
      <c r="T231" s="132" t="s">
        <v>93</v>
      </c>
      <c r="U231" s="167" t="str">
        <f>_xlfn.XLOOKUP(C231,武将属性排列!$C$1:$C$255,武将属性排列!$D$1:$D$255)</f>
        <v>在野</v>
      </c>
      <c r="V231" s="168">
        <f>_xlfn.XLOOKUP(C231,武将属性排列!$C$1:$C$255,武将属性排列!$E$1:$E$255)</f>
        <v>82</v>
      </c>
      <c r="W231" s="168">
        <f>_xlfn.XLOOKUP(C231,武将属性排列!$C$1:$C$255,武将属性排列!$F$1:$F$255)</f>
        <v>59</v>
      </c>
      <c r="X231" s="168">
        <f>_xlfn.XLOOKUP(C231,武将属性排列!$C$1:$C$255,武将属性排列!$G$1:$G$255)</f>
        <v>71</v>
      </c>
      <c r="Y231" s="168">
        <f>_xlfn.XLOOKUP(C231,武将属性排列!$C$1:$C$255,武将属性排列!$I$1:$I$255)</f>
        <v>58</v>
      </c>
      <c r="Z231" s="169">
        <f>_xlfn.XLOOKUP(C231,武将属性排列!$C$1:$C$255,武将属性排列!$K$1:$K$255)</f>
        <v>2</v>
      </c>
      <c r="AA231" s="169">
        <v>500</v>
      </c>
      <c r="AB231" s="168">
        <f>_xlfn.XLOOKUP(C231,武将属性排列!$C$1:$C$255,武将属性排列!$O$1:$O$255)</f>
        <v>77</v>
      </c>
      <c r="AC231" s="170">
        <f t="shared" si="158"/>
        <v>266860</v>
      </c>
      <c r="AD231" s="170" t="str">
        <f t="shared" si="140"/>
        <v>4126C</v>
      </c>
      <c r="AE231" s="182"/>
      <c r="AF231" s="171">
        <f t="shared" si="159"/>
        <v>40</v>
      </c>
      <c r="AG231" s="172" t="str">
        <f t="shared" si="141"/>
        <v>52</v>
      </c>
      <c r="AH231" s="172" t="str">
        <f t="shared" si="142"/>
        <v>3B</v>
      </c>
      <c r="AI231" s="172" t="str">
        <f t="shared" si="143"/>
        <v>47</v>
      </c>
      <c r="AJ231" s="164">
        <f t="shared" si="144"/>
        <v>20</v>
      </c>
      <c r="AK231" s="172" t="str">
        <f t="shared" si="145"/>
        <v>3A</v>
      </c>
      <c r="AL231" s="183" t="str">
        <f t="shared" si="146"/>
        <v>山军</v>
      </c>
      <c r="AM231" s="184">
        <f t="shared" si="147"/>
        <v>2</v>
      </c>
      <c r="AN231" s="172" t="str">
        <f t="shared" si="148"/>
        <v>5</v>
      </c>
      <c r="AO231" s="174">
        <f t="shared" si="149"/>
        <v>0</v>
      </c>
      <c r="AP231" s="174">
        <f t="shared" si="150"/>
        <v>4</v>
      </c>
      <c r="AQ231" s="175">
        <f t="shared" si="151"/>
        <v>3</v>
      </c>
      <c r="AR231" s="176" t="str">
        <f t="shared" si="152"/>
        <v>4D</v>
      </c>
      <c r="AS231" s="182"/>
      <c r="AT231" s="177" t="str">
        <f>_xlfn.XLOOKUP(C231,全武将名字及头像!$B$3:$B$257,全武将名字及头像!$P$3:$P$257)</f>
        <v>EC</v>
      </c>
      <c r="AU231" s="178"/>
      <c r="AV231" s="177">
        <f>_xlfn.XLOOKUP(C231,全武将名字及头像!$B$3:$B$257,全武将名字及头像!$Q$3:$Q$257)</f>
        <v>28</v>
      </c>
      <c r="DD231" s="121" t="str">
        <f>LOOKUP(C231,全武将名字及头像!$B$3:$B$257,全武将名字及头像!$B$3:$B$257)</f>
        <v>张邈</v>
      </c>
      <c r="DE231" s="121">
        <f t="shared" si="153"/>
        <v>1</v>
      </c>
    </row>
    <row r="232" spans="1:109">
      <c r="A232" s="192" t="str">
        <f t="shared" si="133"/>
        <v>E4</v>
      </c>
      <c r="B232" s="75">
        <v>228</v>
      </c>
      <c r="C232" s="75" t="s">
        <v>384</v>
      </c>
      <c r="D232" s="131" t="str">
        <f t="shared" si="134"/>
        <v>21EA</v>
      </c>
      <c r="E232" s="131">
        <f t="shared" si="154"/>
        <v>8682</v>
      </c>
      <c r="F232" s="131" t="str">
        <f t="shared" si="135"/>
        <v>9684</v>
      </c>
      <c r="G232" s="131">
        <f t="shared" si="155"/>
        <v>38532</v>
      </c>
      <c r="H232" s="131" t="str">
        <f t="shared" si="136"/>
        <v>2678</v>
      </c>
      <c r="I232" s="131">
        <f t="shared" si="156"/>
        <v>9848</v>
      </c>
      <c r="J232" s="132">
        <v>5</v>
      </c>
      <c r="K232" s="164" t="str">
        <f t="shared" si="137"/>
        <v>84</v>
      </c>
      <c r="L232" s="132">
        <f t="shared" si="157"/>
        <v>132</v>
      </c>
      <c r="M232" s="164" t="str">
        <f t="shared" si="138"/>
        <v>96</v>
      </c>
      <c r="N232" s="132">
        <f t="shared" si="139"/>
        <v>150.515625</v>
      </c>
      <c r="O232" s="182"/>
      <c r="P232" s="166" t="str">
        <f>_xlfn.XLOOKUP(C232,全武将名字及头像!$B$3:$B$257,全武将名字及头像!$H$3:$H$257)</f>
        <v>9E</v>
      </c>
      <c r="Q232" s="166">
        <f>_xlfn.XLOOKUP(C232,全武将名字及头像!$B$3:$B$257,全武将名字及头像!$I$3:$I$257)</f>
        <v>54</v>
      </c>
      <c r="R232" s="166" t="str">
        <f>_xlfn.XLOOKUP(C232,全武将名字及头像!$B$3:$B$257,全武将名字及头像!$J$3:$J$257)</f>
        <v>7C</v>
      </c>
      <c r="S232" s="166" t="str">
        <f>_xlfn.XLOOKUP(C232,全武将名字及头像!$B$3:$B$257,全武将名字及头像!$K$3:$K$257)</f>
        <v>FF</v>
      </c>
      <c r="T232" s="132" t="s">
        <v>93</v>
      </c>
      <c r="U232" s="167" t="str">
        <f>_xlfn.XLOOKUP(C232,武将属性排列!$C$1:$C$255,武将属性排列!$D$1:$D$255)</f>
        <v>在野</v>
      </c>
      <c r="V232" s="168">
        <f>_xlfn.XLOOKUP(C232,武将属性排列!$C$1:$C$255,武将属性排列!$E$1:$E$255)</f>
        <v>97</v>
      </c>
      <c r="W232" s="168">
        <f>_xlfn.XLOOKUP(C232,武将属性排列!$C$1:$C$255,武将属性排列!$F$1:$F$255)</f>
        <v>63</v>
      </c>
      <c r="X232" s="168">
        <f>_xlfn.XLOOKUP(C232,武将属性排列!$C$1:$C$255,武将属性排列!$G$1:$G$255)</f>
        <v>91</v>
      </c>
      <c r="Y232" s="168">
        <f>_xlfn.XLOOKUP(C232,武将属性排列!$C$1:$C$255,武将属性排列!$I$1:$I$255)</f>
        <v>79</v>
      </c>
      <c r="Z232" s="169">
        <f>_xlfn.XLOOKUP(C232,武将属性排列!$C$1:$C$255,武将属性排列!$K$1:$K$255)</f>
        <v>2</v>
      </c>
      <c r="AA232" s="169">
        <v>500</v>
      </c>
      <c r="AB232" s="168">
        <f>_xlfn.XLOOKUP(C232,武将属性排列!$C$1:$C$255,武将属性排列!$O$1:$O$255)</f>
        <v>77</v>
      </c>
      <c r="AC232" s="170">
        <f t="shared" si="158"/>
        <v>266868</v>
      </c>
      <c r="AD232" s="170" t="str">
        <f t="shared" si="140"/>
        <v>41274</v>
      </c>
      <c r="AE232" s="182"/>
      <c r="AF232" s="171">
        <f t="shared" si="159"/>
        <v>40</v>
      </c>
      <c r="AG232" s="172" t="str">
        <f t="shared" si="141"/>
        <v>61</v>
      </c>
      <c r="AH232" s="172" t="str">
        <f t="shared" si="142"/>
        <v>3F</v>
      </c>
      <c r="AI232" s="172" t="str">
        <f t="shared" si="143"/>
        <v>5B</v>
      </c>
      <c r="AJ232" s="164">
        <f t="shared" si="144"/>
        <v>10</v>
      </c>
      <c r="AK232" s="172" t="str">
        <f t="shared" si="145"/>
        <v>4F</v>
      </c>
      <c r="AL232" s="183" t="str">
        <f t="shared" si="146"/>
        <v>山军</v>
      </c>
      <c r="AM232" s="184">
        <f t="shared" si="147"/>
        <v>2</v>
      </c>
      <c r="AN232" s="172" t="str">
        <f t="shared" si="148"/>
        <v>5</v>
      </c>
      <c r="AO232" s="174">
        <f t="shared" si="149"/>
        <v>0</v>
      </c>
      <c r="AP232" s="174">
        <f t="shared" si="150"/>
        <v>4</v>
      </c>
      <c r="AQ232" s="175">
        <f t="shared" si="151"/>
        <v>4</v>
      </c>
      <c r="AR232" s="176" t="str">
        <f t="shared" si="152"/>
        <v>4D</v>
      </c>
      <c r="AS232" s="182"/>
      <c r="AT232" s="177" t="str">
        <f>_xlfn.XLOOKUP(C232,全武将名字及头像!$B$3:$B$257,全武将名字及头像!$P$3:$P$257)</f>
        <v>F1</v>
      </c>
      <c r="AU232" s="178"/>
      <c r="AV232" s="177">
        <f>_xlfn.XLOOKUP(C232,全武将名字及头像!$B$3:$B$257,全武将名字及头像!$Q$3:$Q$257)</f>
        <v>0</v>
      </c>
      <c r="DD232" s="121" t="str">
        <f>LOOKUP(C232,全武将名字及头像!$B$3:$B$257,全武将名字及头像!$B$3:$B$257)</f>
        <v>张任</v>
      </c>
      <c r="DE232" s="121">
        <f t="shared" si="153"/>
        <v>1</v>
      </c>
    </row>
    <row r="233" spans="1:109">
      <c r="A233" s="192" t="str">
        <f t="shared" ref="A233:A258" si="160">DEC2HEX(B233)</f>
        <v>E5</v>
      </c>
      <c r="B233" s="75">
        <v>229</v>
      </c>
      <c r="C233" s="75" t="s">
        <v>386</v>
      </c>
      <c r="D233" s="131" t="str">
        <f t="shared" si="134"/>
        <v>21EC</v>
      </c>
      <c r="E233" s="131">
        <f t="shared" si="154"/>
        <v>8684</v>
      </c>
      <c r="F233" s="131" t="str">
        <f t="shared" si="135"/>
        <v>9689</v>
      </c>
      <c r="G233" s="131">
        <f t="shared" si="155"/>
        <v>38537</v>
      </c>
      <c r="H233" s="131" t="str">
        <f t="shared" si="136"/>
        <v>267D</v>
      </c>
      <c r="I233" s="131">
        <f t="shared" si="156"/>
        <v>9853</v>
      </c>
      <c r="J233" s="132">
        <v>5</v>
      </c>
      <c r="K233" s="164" t="str">
        <f t="shared" si="137"/>
        <v>89</v>
      </c>
      <c r="L233" s="132">
        <f t="shared" si="157"/>
        <v>137</v>
      </c>
      <c r="M233" s="164" t="str">
        <f t="shared" si="138"/>
        <v>96</v>
      </c>
      <c r="N233" s="132">
        <f t="shared" si="139"/>
        <v>150.53515625</v>
      </c>
      <c r="O233" s="182"/>
      <c r="P233" s="166" t="str">
        <f>_xlfn.XLOOKUP(C233,全武将名字及头像!$B$3:$B$257,全武将名字及头像!$H$3:$H$257)</f>
        <v>9F</v>
      </c>
      <c r="Q233" s="166">
        <f>_xlfn.XLOOKUP(C233,全武将名字及头像!$B$3:$B$257,全武将名字及头像!$I$3:$I$257)</f>
        <v>50</v>
      </c>
      <c r="R233" s="166">
        <f>_xlfn.XLOOKUP(C233,全武将名字及头像!$B$3:$B$257,全武将名字及头像!$J$3:$J$257)</f>
        <v>52</v>
      </c>
      <c r="S233" s="166" t="str">
        <f>_xlfn.XLOOKUP(C233,全武将名字及头像!$B$3:$B$257,全武将名字及头像!$K$3:$K$257)</f>
        <v>FF</v>
      </c>
      <c r="T233" s="132" t="s">
        <v>93</v>
      </c>
      <c r="U233" s="167" t="str">
        <f>_xlfn.XLOOKUP(C233,武将属性排列!$C$1:$C$255,武将属性排列!$D$1:$D$255)</f>
        <v>在野</v>
      </c>
      <c r="V233" s="168">
        <f>_xlfn.XLOOKUP(C233,武将属性排列!$C$1:$C$255,武将属性排列!$E$1:$E$255)</f>
        <v>68</v>
      </c>
      <c r="W233" s="168">
        <f>_xlfn.XLOOKUP(C233,武将属性排列!$C$1:$C$255,武将属性排列!$F$1:$F$255)</f>
        <v>70</v>
      </c>
      <c r="X233" s="168">
        <f>_xlfn.XLOOKUP(C233,武将属性排列!$C$1:$C$255,武将属性排列!$G$1:$G$255)</f>
        <v>36</v>
      </c>
      <c r="Y233" s="168">
        <f>_xlfn.XLOOKUP(C233,武将属性排列!$C$1:$C$255,武将属性排列!$I$1:$I$255)</f>
        <v>79</v>
      </c>
      <c r="Z233" s="169">
        <f>_xlfn.XLOOKUP(C233,武将属性排列!$C$1:$C$255,武将属性排列!$K$1:$K$255)</f>
        <v>2</v>
      </c>
      <c r="AA233" s="169">
        <v>500</v>
      </c>
      <c r="AB233" s="168">
        <f>_xlfn.XLOOKUP(C233,武将属性排列!$C$1:$C$255,武将属性排列!$O$1:$O$255)</f>
        <v>77</v>
      </c>
      <c r="AC233" s="170">
        <f t="shared" si="158"/>
        <v>266876</v>
      </c>
      <c r="AD233" s="170" t="str">
        <f t="shared" si="140"/>
        <v>4127C</v>
      </c>
      <c r="AE233" s="182"/>
      <c r="AF233" s="171">
        <f t="shared" si="159"/>
        <v>40</v>
      </c>
      <c r="AG233" s="172" t="str">
        <f t="shared" si="141"/>
        <v>44</v>
      </c>
      <c r="AH233" s="172" t="str">
        <f t="shared" si="142"/>
        <v>46</v>
      </c>
      <c r="AI233" s="172" t="str">
        <f t="shared" si="143"/>
        <v>24</v>
      </c>
      <c r="AJ233" s="164">
        <f t="shared" si="144"/>
        <v>40</v>
      </c>
      <c r="AK233" s="172" t="str">
        <f t="shared" si="145"/>
        <v>4F</v>
      </c>
      <c r="AL233" s="183" t="str">
        <f t="shared" si="146"/>
        <v>山军</v>
      </c>
      <c r="AM233" s="184">
        <f t="shared" si="147"/>
        <v>2</v>
      </c>
      <c r="AN233" s="172" t="str">
        <f t="shared" si="148"/>
        <v>5</v>
      </c>
      <c r="AO233" s="174">
        <f t="shared" si="149"/>
        <v>0</v>
      </c>
      <c r="AP233" s="174">
        <f t="shared" si="150"/>
        <v>4</v>
      </c>
      <c r="AQ233" s="175">
        <f t="shared" si="151"/>
        <v>1</v>
      </c>
      <c r="AR233" s="176" t="str">
        <f t="shared" si="152"/>
        <v>4D</v>
      </c>
      <c r="AS233" s="182"/>
      <c r="AT233" s="177" t="str">
        <f>_xlfn.XLOOKUP(C233,全武将名字及头像!$B$3:$B$257,全武将名字及头像!$P$3:$P$257)</f>
        <v>F1</v>
      </c>
      <c r="AU233" s="178"/>
      <c r="AV233" s="177">
        <f>_xlfn.XLOOKUP(C233,全武将名字及头像!$B$3:$B$257,全武将名字及头像!$Q$3:$Q$257)</f>
        <v>14</v>
      </c>
      <c r="DD233" s="121" t="str">
        <f>LOOKUP(C233,全武将名字及头像!$B$3:$B$257,全武将名字及头像!$B$3:$B$257)</f>
        <v>张松</v>
      </c>
      <c r="DE233" s="121">
        <f t="shared" si="153"/>
        <v>1</v>
      </c>
    </row>
    <row r="234" spans="1:109">
      <c r="A234" s="192" t="str">
        <f t="shared" si="160"/>
        <v>E6</v>
      </c>
      <c r="B234" s="75">
        <v>230</v>
      </c>
      <c r="C234" s="75" t="s">
        <v>389</v>
      </c>
      <c r="D234" s="131" t="str">
        <f t="shared" si="134"/>
        <v>21EE</v>
      </c>
      <c r="E234" s="131">
        <f t="shared" si="154"/>
        <v>8686</v>
      </c>
      <c r="F234" s="131" t="str">
        <f t="shared" si="135"/>
        <v>968E</v>
      </c>
      <c r="G234" s="131">
        <f t="shared" si="155"/>
        <v>38542</v>
      </c>
      <c r="H234" s="131" t="str">
        <f t="shared" si="136"/>
        <v>2682</v>
      </c>
      <c r="I234" s="131">
        <f t="shared" si="156"/>
        <v>9858</v>
      </c>
      <c r="J234" s="132">
        <v>5</v>
      </c>
      <c r="K234" s="164" t="str">
        <f t="shared" si="137"/>
        <v>8E</v>
      </c>
      <c r="L234" s="132">
        <f t="shared" si="157"/>
        <v>142</v>
      </c>
      <c r="M234" s="164" t="str">
        <f t="shared" si="138"/>
        <v>96</v>
      </c>
      <c r="N234" s="132">
        <f t="shared" si="139"/>
        <v>150.5546875</v>
      </c>
      <c r="O234" s="182"/>
      <c r="P234" s="166" t="str">
        <f>_xlfn.XLOOKUP(C234,全武将名字及头像!$B$3:$B$257,全武将名字及头像!$H$3:$H$257)</f>
        <v>9F</v>
      </c>
      <c r="Q234" s="166">
        <f>_xlfn.XLOOKUP(C234,全武将名字及头像!$B$3:$B$257,全武将名字及头像!$I$3:$I$257)</f>
        <v>50</v>
      </c>
      <c r="R234" s="166">
        <f>_xlfn.XLOOKUP(C234,全武将名字及头像!$B$3:$B$257,全武将名字及头像!$J$3:$J$257)</f>
        <v>56</v>
      </c>
      <c r="S234" s="166" t="str">
        <f>_xlfn.XLOOKUP(C234,全武将名字及头像!$B$3:$B$257,全武将名字及头像!$K$3:$K$257)</f>
        <v>FF</v>
      </c>
      <c r="T234" s="132" t="s">
        <v>93</v>
      </c>
      <c r="U234" s="167" t="str">
        <f>_xlfn.XLOOKUP(C234,武将属性排列!$C$1:$C$255,武将属性排列!$D$1:$D$255)</f>
        <v>在野</v>
      </c>
      <c r="V234" s="168">
        <f>_xlfn.XLOOKUP(C234,武将属性排列!$C$1:$C$255,武将属性排列!$E$1:$E$255)</f>
        <v>97</v>
      </c>
      <c r="W234" s="168">
        <f>_xlfn.XLOOKUP(C234,武将属性排列!$C$1:$C$255,武将属性排列!$F$1:$F$255)</f>
        <v>50</v>
      </c>
      <c r="X234" s="168">
        <f>_xlfn.XLOOKUP(C234,武将属性排列!$C$1:$C$255,武将属性排列!$G$1:$G$255)</f>
        <v>92</v>
      </c>
      <c r="Y234" s="168">
        <f>_xlfn.XLOOKUP(C234,武将属性排列!$C$1:$C$255,武将属性排列!$I$1:$I$255)</f>
        <v>78</v>
      </c>
      <c r="Z234" s="169">
        <f>_xlfn.XLOOKUP(C234,武将属性排列!$C$1:$C$255,武将属性排列!$K$1:$K$255)</f>
        <v>0</v>
      </c>
      <c r="AA234" s="169">
        <v>500</v>
      </c>
      <c r="AB234" s="168">
        <f>_xlfn.XLOOKUP(C234,武将属性排列!$C$1:$C$255,武将属性排列!$O$1:$O$255)</f>
        <v>52</v>
      </c>
      <c r="AC234" s="170">
        <f t="shared" si="158"/>
        <v>266884</v>
      </c>
      <c r="AD234" s="170" t="str">
        <f t="shared" si="140"/>
        <v>41284</v>
      </c>
      <c r="AE234" s="182"/>
      <c r="AF234" s="171">
        <f t="shared" si="159"/>
        <v>40</v>
      </c>
      <c r="AG234" s="172" t="str">
        <f t="shared" si="141"/>
        <v>61</v>
      </c>
      <c r="AH234" s="172" t="str">
        <f t="shared" si="142"/>
        <v>32</v>
      </c>
      <c r="AI234" s="172" t="str">
        <f t="shared" si="143"/>
        <v>5C</v>
      </c>
      <c r="AJ234" s="164">
        <f t="shared" si="144"/>
        <v>10</v>
      </c>
      <c r="AK234" s="172" t="str">
        <f t="shared" si="145"/>
        <v>4E</v>
      </c>
      <c r="AL234" s="183" t="str">
        <f t="shared" si="146"/>
        <v>平军</v>
      </c>
      <c r="AM234" s="184" t="str">
        <f t="shared" si="147"/>
        <v>0</v>
      </c>
      <c r="AN234" s="172" t="str">
        <f t="shared" si="148"/>
        <v>5</v>
      </c>
      <c r="AO234" s="174">
        <f t="shared" si="149"/>
        <v>0</v>
      </c>
      <c r="AP234" s="174">
        <f t="shared" si="150"/>
        <v>4</v>
      </c>
      <c r="AQ234" s="175">
        <f t="shared" si="151"/>
        <v>4</v>
      </c>
      <c r="AR234" s="176" t="str">
        <f t="shared" si="152"/>
        <v>34</v>
      </c>
      <c r="AS234" s="182"/>
      <c r="AT234" s="177" t="str">
        <f>_xlfn.XLOOKUP(C234,全武将名字及头像!$B$3:$B$257,全武将名字及头像!$P$3:$P$257)</f>
        <v>F1</v>
      </c>
      <c r="AU234" s="178"/>
      <c r="AV234" s="177">
        <f>_xlfn.XLOOKUP(C234,全武将名字及头像!$B$3:$B$257,全武将名字及头像!$Q$3:$Q$257)</f>
        <v>28</v>
      </c>
      <c r="DD234" s="121" t="str">
        <f>LOOKUP(C234,全武将名字及头像!$B$3:$B$257,全武将名字及头像!$B$3:$B$257)</f>
        <v>张绣</v>
      </c>
      <c r="DE234" s="121">
        <f t="shared" si="153"/>
        <v>1</v>
      </c>
    </row>
    <row r="235" spans="1:109">
      <c r="A235" s="192" t="str">
        <f t="shared" si="160"/>
        <v>E7</v>
      </c>
      <c r="B235" s="75">
        <v>231</v>
      </c>
      <c r="C235" s="75" t="s">
        <v>390</v>
      </c>
      <c r="D235" s="131" t="str">
        <f t="shared" si="134"/>
        <v>21F0</v>
      </c>
      <c r="E235" s="131">
        <f t="shared" si="154"/>
        <v>8688</v>
      </c>
      <c r="F235" s="131" t="str">
        <f t="shared" si="135"/>
        <v>9693</v>
      </c>
      <c r="G235" s="131">
        <f t="shared" si="155"/>
        <v>38547</v>
      </c>
      <c r="H235" s="131" t="str">
        <f t="shared" si="136"/>
        <v>2687</v>
      </c>
      <c r="I235" s="131">
        <f t="shared" si="156"/>
        <v>9863</v>
      </c>
      <c r="J235" s="132">
        <v>5</v>
      </c>
      <c r="K235" s="164" t="str">
        <f t="shared" si="137"/>
        <v>93</v>
      </c>
      <c r="L235" s="132">
        <f t="shared" si="157"/>
        <v>147</v>
      </c>
      <c r="M235" s="164" t="str">
        <f t="shared" si="138"/>
        <v>96</v>
      </c>
      <c r="N235" s="132">
        <f t="shared" si="139"/>
        <v>150.57421875</v>
      </c>
      <c r="O235" s="182"/>
      <c r="P235" s="166" t="str">
        <f>_xlfn.XLOOKUP(C235,全武将名字及头像!$B$3:$B$257,全武将名字及头像!$H$3:$H$257)</f>
        <v>9F</v>
      </c>
      <c r="Q235" s="166">
        <f>_xlfn.XLOOKUP(C235,全武将名字及头像!$B$3:$B$257,全武将名字及头像!$I$3:$I$257)</f>
        <v>50</v>
      </c>
      <c r="R235" s="166">
        <f>_xlfn.XLOOKUP(C235,全武将名字及头像!$B$3:$B$257,全武将名字及头像!$J$3:$J$257)</f>
        <v>58</v>
      </c>
      <c r="S235" s="166" t="str">
        <f>_xlfn.XLOOKUP(C235,全武将名字及头像!$B$3:$B$257,全武将名字及头像!$K$3:$K$257)</f>
        <v>FF</v>
      </c>
      <c r="T235" s="132" t="s">
        <v>93</v>
      </c>
      <c r="U235" s="167" t="str">
        <f>_xlfn.XLOOKUP(C235,武将属性排列!$C$1:$C$255,武将属性排列!$D$1:$D$255)</f>
        <v>在野</v>
      </c>
      <c r="V235" s="168">
        <f>_xlfn.XLOOKUP(C235,武将属性排列!$C$1:$C$255,武将属性排列!$E$1:$E$255)</f>
        <v>82</v>
      </c>
      <c r="W235" s="168">
        <f>_xlfn.XLOOKUP(C235,武将属性排列!$C$1:$C$255,武将属性排列!$F$1:$F$255)</f>
        <v>41</v>
      </c>
      <c r="X235" s="168">
        <f>_xlfn.XLOOKUP(C235,武将属性排列!$C$1:$C$255,武将属性排列!$G$1:$G$255)</f>
        <v>69</v>
      </c>
      <c r="Y235" s="168">
        <f>_xlfn.XLOOKUP(C235,武将属性排列!$C$1:$C$255,武将属性排列!$I$1:$I$255)</f>
        <v>83</v>
      </c>
      <c r="Z235" s="169">
        <f>_xlfn.XLOOKUP(C235,武将属性排列!$C$1:$C$255,武将属性排列!$K$1:$K$255)</f>
        <v>2</v>
      </c>
      <c r="AA235" s="169">
        <v>500</v>
      </c>
      <c r="AB235" s="168">
        <f>_xlfn.XLOOKUP(C235,武将属性排列!$C$1:$C$255,武将属性排列!$O$1:$O$255)</f>
        <v>23</v>
      </c>
      <c r="AC235" s="170">
        <f t="shared" si="158"/>
        <v>266892</v>
      </c>
      <c r="AD235" s="170" t="str">
        <f t="shared" si="140"/>
        <v>4128C</v>
      </c>
      <c r="AE235" s="182"/>
      <c r="AF235" s="171">
        <f t="shared" si="159"/>
        <v>40</v>
      </c>
      <c r="AG235" s="172" t="str">
        <f t="shared" si="141"/>
        <v>52</v>
      </c>
      <c r="AH235" s="172" t="str">
        <f t="shared" si="142"/>
        <v>29</v>
      </c>
      <c r="AI235" s="172" t="str">
        <f t="shared" si="143"/>
        <v>45</v>
      </c>
      <c r="AJ235" s="164">
        <f t="shared" si="144"/>
        <v>30</v>
      </c>
      <c r="AK235" s="172" t="str">
        <f t="shared" si="145"/>
        <v>53</v>
      </c>
      <c r="AL235" s="183" t="str">
        <f t="shared" si="146"/>
        <v>山军</v>
      </c>
      <c r="AM235" s="184">
        <f t="shared" si="147"/>
        <v>2</v>
      </c>
      <c r="AN235" s="172" t="str">
        <f t="shared" si="148"/>
        <v>5</v>
      </c>
      <c r="AO235" s="174">
        <f t="shared" si="149"/>
        <v>0</v>
      </c>
      <c r="AP235" s="174">
        <f t="shared" si="150"/>
        <v>3</v>
      </c>
      <c r="AQ235" s="175">
        <f t="shared" si="151"/>
        <v>2</v>
      </c>
      <c r="AR235" s="176" t="str">
        <f t="shared" si="152"/>
        <v>17</v>
      </c>
      <c r="AS235" s="182"/>
      <c r="AT235" s="177" t="str">
        <f>_xlfn.XLOOKUP(C235,全武将名字及头像!$B$3:$B$257,全武将名字及头像!$P$3:$P$257)</f>
        <v>F2</v>
      </c>
      <c r="AU235" s="178"/>
      <c r="AV235" s="177">
        <f>_xlfn.XLOOKUP(C235,全武将名字及头像!$B$3:$B$257,全武将名字及头像!$Q$3:$Q$257)</f>
        <v>0</v>
      </c>
      <c r="DD235" s="121" t="str">
        <f>LOOKUP(C235,全武将名字及头像!$B$3:$B$257,全武将名字及头像!$B$3:$B$257)</f>
        <v>张勋</v>
      </c>
      <c r="DE235" s="121">
        <f t="shared" si="153"/>
        <v>1</v>
      </c>
    </row>
    <row r="236" spans="1:109">
      <c r="A236" s="192" t="str">
        <f t="shared" si="160"/>
        <v>E8</v>
      </c>
      <c r="B236" s="75">
        <v>232</v>
      </c>
      <c r="C236" s="75" t="s">
        <v>393</v>
      </c>
      <c r="D236" s="131" t="str">
        <f t="shared" si="134"/>
        <v>21F2</v>
      </c>
      <c r="E236" s="131">
        <f t="shared" si="154"/>
        <v>8690</v>
      </c>
      <c r="F236" s="131" t="str">
        <f t="shared" si="135"/>
        <v>9698</v>
      </c>
      <c r="G236" s="131">
        <f t="shared" si="155"/>
        <v>38552</v>
      </c>
      <c r="H236" s="131" t="str">
        <f t="shared" si="136"/>
        <v>268C</v>
      </c>
      <c r="I236" s="131">
        <f t="shared" si="156"/>
        <v>9868</v>
      </c>
      <c r="J236" s="132">
        <v>5</v>
      </c>
      <c r="K236" s="164" t="str">
        <f t="shared" si="137"/>
        <v>98</v>
      </c>
      <c r="L236" s="132">
        <f t="shared" si="157"/>
        <v>152</v>
      </c>
      <c r="M236" s="164" t="str">
        <f t="shared" si="138"/>
        <v>96</v>
      </c>
      <c r="N236" s="132">
        <f t="shared" si="139"/>
        <v>150.59375</v>
      </c>
      <c r="O236" s="182"/>
      <c r="P236" s="166" t="str">
        <f>_xlfn.XLOOKUP(C236,全武将名字及头像!$B$3:$B$257,全武将名字及头像!$H$3:$H$257)</f>
        <v>9F</v>
      </c>
      <c r="Q236" s="166">
        <f>_xlfn.XLOOKUP(C236,全武将名字及头像!$B$3:$B$257,全武将名字及头像!$I$3:$I$257)</f>
        <v>50</v>
      </c>
      <c r="R236" s="166" t="str">
        <f>_xlfn.XLOOKUP(C236,全武将名字及头像!$B$3:$B$257,全武将名字及头像!$J$3:$J$257)</f>
        <v>5C</v>
      </c>
      <c r="S236" s="166" t="str">
        <f>_xlfn.XLOOKUP(C236,全武将名字及头像!$B$3:$B$257,全武将名字及头像!$K$3:$K$257)</f>
        <v>FF</v>
      </c>
      <c r="T236" s="132" t="s">
        <v>93</v>
      </c>
      <c r="U236" s="167" t="str">
        <f>_xlfn.XLOOKUP(C236,武将属性排列!$C$1:$C$255,武将属性排列!$D$1:$D$255)</f>
        <v>在野</v>
      </c>
      <c r="V236" s="168">
        <f>_xlfn.XLOOKUP(C236,武将属性排列!$C$1:$C$255,武将属性排列!$E$1:$E$255)</f>
        <v>79</v>
      </c>
      <c r="W236" s="168">
        <f>_xlfn.XLOOKUP(C236,武将属性排列!$C$1:$C$255,武将属性排列!$F$1:$F$255)</f>
        <v>63</v>
      </c>
      <c r="X236" s="168">
        <f>_xlfn.XLOOKUP(C236,武将属性排列!$C$1:$C$255,武将属性排列!$G$1:$G$255)</f>
        <v>73</v>
      </c>
      <c r="Y236" s="168">
        <f>_xlfn.XLOOKUP(C236,武将属性排列!$C$1:$C$255,武将属性排列!$I$1:$I$255)</f>
        <v>85</v>
      </c>
      <c r="Z236" s="169">
        <f>_xlfn.XLOOKUP(C236,武将属性排列!$C$1:$C$255,武将属性排列!$K$1:$K$255)</f>
        <v>2</v>
      </c>
      <c r="AA236" s="169">
        <v>500</v>
      </c>
      <c r="AB236" s="168">
        <f>_xlfn.XLOOKUP(C236,武将属性排列!$C$1:$C$255,武将属性排列!$O$1:$O$255)</f>
        <v>85</v>
      </c>
      <c r="AC236" s="170">
        <f t="shared" si="158"/>
        <v>266900</v>
      </c>
      <c r="AD236" s="170" t="str">
        <f t="shared" si="140"/>
        <v>41294</v>
      </c>
      <c r="AE236" s="182"/>
      <c r="AF236" s="171">
        <f t="shared" si="159"/>
        <v>40</v>
      </c>
      <c r="AG236" s="172" t="str">
        <f t="shared" si="141"/>
        <v>4F</v>
      </c>
      <c r="AH236" s="172" t="str">
        <f t="shared" si="142"/>
        <v>3F</v>
      </c>
      <c r="AI236" s="172" t="str">
        <f t="shared" si="143"/>
        <v>49</v>
      </c>
      <c r="AJ236" s="164">
        <f t="shared" si="144"/>
        <v>20</v>
      </c>
      <c r="AK236" s="172" t="str">
        <f t="shared" si="145"/>
        <v>55</v>
      </c>
      <c r="AL236" s="183" t="str">
        <f t="shared" si="146"/>
        <v>山军</v>
      </c>
      <c r="AM236" s="184">
        <f t="shared" si="147"/>
        <v>2</v>
      </c>
      <c r="AN236" s="172" t="str">
        <f t="shared" si="148"/>
        <v>5</v>
      </c>
      <c r="AO236" s="174">
        <f t="shared" si="149"/>
        <v>0</v>
      </c>
      <c r="AP236" s="174">
        <f t="shared" si="150"/>
        <v>4</v>
      </c>
      <c r="AQ236" s="175">
        <f t="shared" si="151"/>
        <v>3</v>
      </c>
      <c r="AR236" s="176" t="str">
        <f t="shared" si="152"/>
        <v>55</v>
      </c>
      <c r="AS236" s="182"/>
      <c r="AT236" s="177" t="str">
        <f>_xlfn.XLOOKUP(C236,全武将名字及头像!$B$3:$B$257,全武将名字及头像!$P$3:$P$257)</f>
        <v>F2</v>
      </c>
      <c r="AU236" s="178"/>
      <c r="AV236" s="177">
        <f>_xlfn.XLOOKUP(C236,全武将名字及头像!$B$3:$B$257,全武将名字及头像!$Q$3:$Q$257)</f>
        <v>14</v>
      </c>
      <c r="DD236" s="121" t="str">
        <f>LOOKUP(C236,全武将名字及头像!$B$3:$B$257,全武将名字及头像!$B$3:$B$257)</f>
        <v>张嶷</v>
      </c>
      <c r="DE236" s="121">
        <f t="shared" si="153"/>
        <v>1</v>
      </c>
    </row>
    <row r="237" spans="1:109">
      <c r="A237" s="192" t="str">
        <f t="shared" si="160"/>
        <v>E9</v>
      </c>
      <c r="B237" s="75">
        <v>233</v>
      </c>
      <c r="C237" s="75" t="s">
        <v>394</v>
      </c>
      <c r="D237" s="131" t="str">
        <f t="shared" si="134"/>
        <v>21F4</v>
      </c>
      <c r="E237" s="131">
        <f t="shared" si="154"/>
        <v>8692</v>
      </c>
      <c r="F237" s="131" t="str">
        <f t="shared" si="135"/>
        <v>969D</v>
      </c>
      <c r="G237" s="131">
        <f t="shared" si="155"/>
        <v>38557</v>
      </c>
      <c r="H237" s="131" t="str">
        <f t="shared" si="136"/>
        <v>2691</v>
      </c>
      <c r="I237" s="131">
        <f t="shared" si="156"/>
        <v>9873</v>
      </c>
      <c r="J237" s="132">
        <v>5</v>
      </c>
      <c r="K237" s="164" t="str">
        <f t="shared" si="137"/>
        <v>9D</v>
      </c>
      <c r="L237" s="132">
        <f t="shared" si="157"/>
        <v>157</v>
      </c>
      <c r="M237" s="164" t="str">
        <f t="shared" si="138"/>
        <v>96</v>
      </c>
      <c r="N237" s="132">
        <f t="shared" si="139"/>
        <v>150.61328125</v>
      </c>
      <c r="O237" s="182"/>
      <c r="P237" s="166" t="str">
        <f>_xlfn.XLOOKUP(C237,全武将名字及头像!$B$3:$B$257,全武将名字及头像!$H$3:$H$257)</f>
        <v>9F</v>
      </c>
      <c r="Q237" s="166">
        <f>_xlfn.XLOOKUP(C237,全武将名字及头像!$B$3:$B$257,全武将名字及头像!$I$3:$I$257)</f>
        <v>50</v>
      </c>
      <c r="R237" s="166" t="str">
        <f>_xlfn.XLOOKUP(C237,全武将名字及头像!$B$3:$B$257,全武将名字及头像!$J$3:$J$257)</f>
        <v>5E</v>
      </c>
      <c r="S237" s="166" t="str">
        <f>_xlfn.XLOOKUP(C237,全武将名字及头像!$B$3:$B$257,全武将名字及头像!$K$3:$K$257)</f>
        <v>FF</v>
      </c>
      <c r="T237" s="132" t="s">
        <v>93</v>
      </c>
      <c r="U237" s="167" t="str">
        <f>_xlfn.XLOOKUP(C237,武将属性排列!$C$1:$C$255,武将属性排列!$D$1:$D$255)</f>
        <v>在野</v>
      </c>
      <c r="V237" s="168">
        <f>_xlfn.XLOOKUP(C237,武将属性排列!$C$1:$C$255,武将属性排列!$E$1:$E$255)</f>
        <v>78</v>
      </c>
      <c r="W237" s="168">
        <f>_xlfn.XLOOKUP(C237,武将属性排列!$C$1:$C$255,武将属性排列!$F$1:$F$255)</f>
        <v>61</v>
      </c>
      <c r="X237" s="168">
        <f>_xlfn.XLOOKUP(C237,武将属性排列!$C$1:$C$255,武将属性排列!$G$1:$G$255)</f>
        <v>75</v>
      </c>
      <c r="Y237" s="168">
        <f>_xlfn.XLOOKUP(C237,武将属性排列!$C$1:$C$255,武将属性排列!$I$1:$I$255)</f>
        <v>86</v>
      </c>
      <c r="Z237" s="169">
        <f>_xlfn.XLOOKUP(C237,武将属性排列!$C$1:$C$255,武将属性排列!$K$1:$K$255)</f>
        <v>2</v>
      </c>
      <c r="AA237" s="169">
        <v>500</v>
      </c>
      <c r="AB237" s="168">
        <f>_xlfn.XLOOKUP(C237,武将属性排列!$C$1:$C$255,武将属性排列!$O$1:$O$255)</f>
        <v>55</v>
      </c>
      <c r="AC237" s="170">
        <f t="shared" si="158"/>
        <v>266908</v>
      </c>
      <c r="AD237" s="170" t="str">
        <f t="shared" si="140"/>
        <v>4129C</v>
      </c>
      <c r="AE237" s="182"/>
      <c r="AF237" s="171">
        <f t="shared" si="159"/>
        <v>40</v>
      </c>
      <c r="AG237" s="172" t="str">
        <f t="shared" si="141"/>
        <v>4E</v>
      </c>
      <c r="AH237" s="172" t="str">
        <f t="shared" si="142"/>
        <v>3D</v>
      </c>
      <c r="AI237" s="172" t="str">
        <f t="shared" si="143"/>
        <v>4B</v>
      </c>
      <c r="AJ237" s="164">
        <f t="shared" si="144"/>
        <v>20</v>
      </c>
      <c r="AK237" s="172" t="str">
        <f t="shared" si="145"/>
        <v>56</v>
      </c>
      <c r="AL237" s="183" t="str">
        <f t="shared" si="146"/>
        <v>山军</v>
      </c>
      <c r="AM237" s="184">
        <f t="shared" si="147"/>
        <v>2</v>
      </c>
      <c r="AN237" s="172" t="str">
        <f t="shared" si="148"/>
        <v>5</v>
      </c>
      <c r="AO237" s="174">
        <f t="shared" si="149"/>
        <v>0</v>
      </c>
      <c r="AP237" s="174">
        <f t="shared" si="150"/>
        <v>4</v>
      </c>
      <c r="AQ237" s="175">
        <f t="shared" si="151"/>
        <v>3</v>
      </c>
      <c r="AR237" s="176" t="str">
        <f t="shared" si="152"/>
        <v>37</v>
      </c>
      <c r="AS237" s="182"/>
      <c r="AT237" s="177" t="str">
        <f>_xlfn.XLOOKUP(C237,全武将名字及头像!$B$3:$B$257,全武将名字及头像!$P$3:$P$257)</f>
        <v>F2</v>
      </c>
      <c r="AU237" s="178"/>
      <c r="AV237" s="177">
        <f>_xlfn.XLOOKUP(C237,全武将名字及头像!$B$3:$B$257,全武将名字及头像!$Q$3:$Q$257)</f>
        <v>28</v>
      </c>
      <c r="DD237" s="121" t="str">
        <f>LOOKUP(C237,全武将名字及头像!$B$3:$B$257,全武将名字及头像!$B$3:$B$257)</f>
        <v>张翼</v>
      </c>
      <c r="DE237" s="121">
        <f t="shared" si="153"/>
        <v>1</v>
      </c>
    </row>
    <row r="238" spans="1:109">
      <c r="A238" s="192" t="str">
        <f t="shared" si="160"/>
        <v>EA</v>
      </c>
      <c r="B238" s="75">
        <v>234</v>
      </c>
      <c r="C238" s="75" t="s">
        <v>395</v>
      </c>
      <c r="D238" s="131" t="str">
        <f t="shared" si="134"/>
        <v>21F6</v>
      </c>
      <c r="E238" s="131">
        <f t="shared" si="154"/>
        <v>8694</v>
      </c>
      <c r="F238" s="131" t="str">
        <f t="shared" si="135"/>
        <v>96A2</v>
      </c>
      <c r="G238" s="131">
        <f t="shared" si="155"/>
        <v>38562</v>
      </c>
      <c r="H238" s="131" t="str">
        <f t="shared" si="136"/>
        <v>2696</v>
      </c>
      <c r="I238" s="131">
        <f t="shared" si="156"/>
        <v>9878</v>
      </c>
      <c r="J238" s="132">
        <v>5</v>
      </c>
      <c r="K238" s="164" t="str">
        <f t="shared" si="137"/>
        <v>A2</v>
      </c>
      <c r="L238" s="132">
        <f t="shared" si="157"/>
        <v>162</v>
      </c>
      <c r="M238" s="164" t="str">
        <f t="shared" si="138"/>
        <v>96</v>
      </c>
      <c r="N238" s="132">
        <f t="shared" si="139"/>
        <v>150.6328125</v>
      </c>
      <c r="O238" s="182"/>
      <c r="P238" s="166" t="str">
        <f>_xlfn.XLOOKUP(C238,全武将名字及头像!$B$3:$B$257,全武将名字及头像!$H$3:$H$257)</f>
        <v>9F</v>
      </c>
      <c r="Q238" s="166">
        <f>_xlfn.XLOOKUP(C238,全武将名字及头像!$B$3:$B$257,全武将名字及头像!$I$3:$I$257)</f>
        <v>50</v>
      </c>
      <c r="R238" s="166">
        <f>_xlfn.XLOOKUP(C238,全武将名字及头像!$B$3:$B$257,全武将名字及头像!$J$3:$J$257)</f>
        <v>70</v>
      </c>
      <c r="S238" s="166" t="str">
        <f>_xlfn.XLOOKUP(C238,全武将名字及头像!$B$3:$B$257,全武将名字及头像!$K$3:$K$257)</f>
        <v>FF</v>
      </c>
      <c r="T238" s="132" t="s">
        <v>93</v>
      </c>
      <c r="U238" s="167" t="str">
        <f>_xlfn.XLOOKUP(C238,武将属性排列!$C$1:$C$255,武将属性排列!$D$1:$D$255)</f>
        <v>在野</v>
      </c>
      <c r="V238" s="168">
        <f>_xlfn.XLOOKUP(C238,武将属性排列!$C$1:$C$255,武将属性排列!$E$1:$E$255)</f>
        <v>93</v>
      </c>
      <c r="W238" s="168">
        <f>_xlfn.XLOOKUP(C238,武将属性排列!$C$1:$C$255,武将属性排列!$F$1:$F$255)</f>
        <v>66</v>
      </c>
      <c r="X238" s="168">
        <f>_xlfn.XLOOKUP(C238,武将属性排列!$C$1:$C$255,武将属性排列!$G$1:$G$255)</f>
        <v>77</v>
      </c>
      <c r="Y238" s="168">
        <f>_xlfn.XLOOKUP(C238,武将属性排列!$C$1:$C$255,武将属性排列!$I$1:$I$255)</f>
        <v>90</v>
      </c>
      <c r="Z238" s="169">
        <f>_xlfn.XLOOKUP(C238,武将属性排列!$C$1:$C$255,武将属性排列!$K$1:$K$255)</f>
        <v>1</v>
      </c>
      <c r="AA238" s="169">
        <v>500</v>
      </c>
      <c r="AB238" s="168">
        <f>_xlfn.XLOOKUP(C238,武将属性排列!$C$1:$C$255,武将属性排列!$O$1:$O$255)</f>
        <v>42</v>
      </c>
      <c r="AC238" s="170">
        <f t="shared" si="158"/>
        <v>266916</v>
      </c>
      <c r="AD238" s="170" t="str">
        <f t="shared" si="140"/>
        <v>412A4</v>
      </c>
      <c r="AE238" s="182"/>
      <c r="AF238" s="171">
        <f t="shared" si="159"/>
        <v>40</v>
      </c>
      <c r="AG238" s="172" t="str">
        <f t="shared" si="141"/>
        <v>5D</v>
      </c>
      <c r="AH238" s="172" t="str">
        <f t="shared" si="142"/>
        <v>42</v>
      </c>
      <c r="AI238" s="172" t="str">
        <f t="shared" si="143"/>
        <v>4D</v>
      </c>
      <c r="AJ238" s="164">
        <f t="shared" si="144"/>
        <v>20</v>
      </c>
      <c r="AK238" s="172" t="str">
        <f t="shared" si="145"/>
        <v>5A</v>
      </c>
      <c r="AL238" s="183" t="str">
        <f t="shared" si="146"/>
        <v>水军</v>
      </c>
      <c r="AM238" s="184">
        <f t="shared" si="147"/>
        <v>1</v>
      </c>
      <c r="AN238" s="172" t="str">
        <f t="shared" si="148"/>
        <v>5</v>
      </c>
      <c r="AO238" s="174">
        <f t="shared" si="149"/>
        <v>0</v>
      </c>
      <c r="AP238" s="174">
        <f t="shared" si="150"/>
        <v>4</v>
      </c>
      <c r="AQ238" s="175">
        <f t="shared" si="151"/>
        <v>3</v>
      </c>
      <c r="AR238" s="176" t="str">
        <f t="shared" si="152"/>
        <v>2A</v>
      </c>
      <c r="AS238" s="182"/>
      <c r="AT238" s="177" t="str">
        <f>_xlfn.XLOOKUP(C238,全武将名字及头像!$B$3:$B$257,全武将名字及头像!$P$3:$P$257)</f>
        <v>F3</v>
      </c>
      <c r="AU238" s="178"/>
      <c r="AV238" s="177">
        <f>_xlfn.XLOOKUP(C238,全武将名字及头像!$B$3:$B$257,全武将名字及头像!$Q$3:$Q$257)</f>
        <v>0</v>
      </c>
      <c r="DD238" s="121" t="str">
        <f>LOOKUP(C238,全武将名字及头像!$B$3:$B$257,全武将名字及头像!$B$3:$B$257)</f>
        <v>张允</v>
      </c>
      <c r="DE238" s="121">
        <f t="shared" si="153"/>
        <v>1</v>
      </c>
    </row>
    <row r="239" spans="1:109">
      <c r="A239" s="192" t="str">
        <f t="shared" si="160"/>
        <v>EB</v>
      </c>
      <c r="B239" s="75">
        <v>235</v>
      </c>
      <c r="C239" s="75" t="s">
        <v>397</v>
      </c>
      <c r="D239" s="131" t="str">
        <f t="shared" si="134"/>
        <v>21F8</v>
      </c>
      <c r="E239" s="131">
        <f t="shared" si="154"/>
        <v>8696</v>
      </c>
      <c r="F239" s="131" t="str">
        <f t="shared" si="135"/>
        <v>96A7</v>
      </c>
      <c r="G239" s="131">
        <f t="shared" si="155"/>
        <v>38567</v>
      </c>
      <c r="H239" s="131" t="str">
        <f t="shared" si="136"/>
        <v>269B</v>
      </c>
      <c r="I239" s="131">
        <f t="shared" si="156"/>
        <v>9883</v>
      </c>
      <c r="J239" s="132">
        <v>5</v>
      </c>
      <c r="K239" s="164" t="str">
        <f t="shared" si="137"/>
        <v>A7</v>
      </c>
      <c r="L239" s="132">
        <f t="shared" si="157"/>
        <v>167</v>
      </c>
      <c r="M239" s="164" t="str">
        <f t="shared" si="138"/>
        <v>96</v>
      </c>
      <c r="N239" s="132">
        <f t="shared" si="139"/>
        <v>150.65234375</v>
      </c>
      <c r="O239" s="182"/>
      <c r="P239" s="166" t="str">
        <f>_xlfn.XLOOKUP(C239,全武将名字及头像!$B$3:$B$257,全武将名字及头像!$H$3:$H$257)</f>
        <v>9F</v>
      </c>
      <c r="Q239" s="166">
        <f>_xlfn.XLOOKUP(C239,全武将名字及头像!$B$3:$B$257,全武将名字及头像!$I$3:$I$257)</f>
        <v>50</v>
      </c>
      <c r="R239" s="166">
        <f>_xlfn.XLOOKUP(C239,全武将名字及头像!$B$3:$B$257,全武将名字及头像!$J$3:$J$257)</f>
        <v>72</v>
      </c>
      <c r="S239" s="166" t="str">
        <f>_xlfn.XLOOKUP(C239,全武将名字及头像!$B$3:$B$257,全武将名字及头像!$K$3:$K$257)</f>
        <v>FF</v>
      </c>
      <c r="T239" s="132" t="s">
        <v>93</v>
      </c>
      <c r="U239" s="167" t="str">
        <f>_xlfn.XLOOKUP(C239,武将属性排列!$C$1:$C$255,武将属性排列!$D$1:$D$255)</f>
        <v>在野</v>
      </c>
      <c r="V239" s="168">
        <f>_xlfn.XLOOKUP(C239,武将属性排列!$C$1:$C$255,武将属性排列!$E$1:$E$255)</f>
        <v>40</v>
      </c>
      <c r="W239" s="168">
        <f>_xlfn.XLOOKUP(C239,武将属性排列!$C$1:$C$255,武将属性排列!$F$1:$F$255)</f>
        <v>87</v>
      </c>
      <c r="X239" s="168">
        <f>_xlfn.XLOOKUP(C239,武将属性排列!$C$1:$C$255,武将属性排列!$G$1:$G$255)</f>
        <v>41</v>
      </c>
      <c r="Y239" s="168">
        <f>_xlfn.XLOOKUP(C239,武将属性排列!$C$1:$C$255,武将属性排列!$I$1:$I$255)</f>
        <v>99</v>
      </c>
      <c r="Z239" s="169">
        <f>_xlfn.XLOOKUP(C239,武将属性排列!$C$1:$C$255,武将属性排列!$K$1:$K$255)</f>
        <v>0</v>
      </c>
      <c r="AA239" s="169">
        <v>500</v>
      </c>
      <c r="AB239" s="168">
        <f>_xlfn.XLOOKUP(C239,武将属性排列!$C$1:$C$255,武将属性排列!$O$1:$O$255)</f>
        <v>97</v>
      </c>
      <c r="AC239" s="170">
        <f t="shared" si="158"/>
        <v>266924</v>
      </c>
      <c r="AD239" s="170" t="str">
        <f t="shared" si="140"/>
        <v>412AC</v>
      </c>
      <c r="AE239" s="182"/>
      <c r="AF239" s="171">
        <f t="shared" si="159"/>
        <v>40</v>
      </c>
      <c r="AG239" s="172" t="str">
        <f t="shared" si="141"/>
        <v>28</v>
      </c>
      <c r="AH239" s="172" t="str">
        <f t="shared" si="142"/>
        <v>57</v>
      </c>
      <c r="AI239" s="172" t="str">
        <f t="shared" si="143"/>
        <v>29</v>
      </c>
      <c r="AJ239" s="164">
        <f t="shared" si="144"/>
        <v>40</v>
      </c>
      <c r="AK239" s="172" t="str">
        <f t="shared" si="145"/>
        <v>63</v>
      </c>
      <c r="AL239" s="183" t="str">
        <f t="shared" si="146"/>
        <v>平军</v>
      </c>
      <c r="AM239" s="184" t="str">
        <f t="shared" si="147"/>
        <v>0</v>
      </c>
      <c r="AN239" s="172" t="str">
        <f t="shared" si="148"/>
        <v>5</v>
      </c>
      <c r="AO239" s="174">
        <f t="shared" si="149"/>
        <v>0</v>
      </c>
      <c r="AP239" s="174">
        <f t="shared" si="150"/>
        <v>3</v>
      </c>
      <c r="AQ239" s="175">
        <f t="shared" si="151"/>
        <v>1</v>
      </c>
      <c r="AR239" s="176" t="str">
        <f t="shared" si="152"/>
        <v>61</v>
      </c>
      <c r="AS239" s="182"/>
      <c r="AT239" s="177" t="str">
        <f>_xlfn.XLOOKUP(C239,全武将名字及头像!$B$3:$B$257,全武将名字及头像!$P$3:$P$257)</f>
        <v>F3</v>
      </c>
      <c r="AU239" s="178"/>
      <c r="AV239" s="177">
        <f>_xlfn.XLOOKUP(C239,全武将名字及头像!$B$3:$B$257,全武将名字及头像!$Q$3:$Q$257)</f>
        <v>14</v>
      </c>
      <c r="DD239" s="121" t="str">
        <f>LOOKUP(C239,全武将名字及头像!$B$3:$B$257,全武将名字及头像!$B$3:$B$257)</f>
        <v>张昭</v>
      </c>
      <c r="DE239" s="121">
        <f t="shared" si="153"/>
        <v>1</v>
      </c>
    </row>
    <row r="240" spans="1:109">
      <c r="A240" s="192" t="str">
        <f t="shared" si="160"/>
        <v>EC</v>
      </c>
      <c r="B240" s="75">
        <v>236</v>
      </c>
      <c r="C240" s="75" t="s">
        <v>398</v>
      </c>
      <c r="D240" s="131" t="str">
        <f t="shared" si="134"/>
        <v>21FA</v>
      </c>
      <c r="E240" s="131">
        <f t="shared" si="154"/>
        <v>8698</v>
      </c>
      <c r="F240" s="131" t="str">
        <f t="shared" si="135"/>
        <v>96AC</v>
      </c>
      <c r="G240" s="131">
        <f t="shared" si="155"/>
        <v>38572</v>
      </c>
      <c r="H240" s="131" t="str">
        <f t="shared" si="136"/>
        <v>26A0</v>
      </c>
      <c r="I240" s="131">
        <f t="shared" si="156"/>
        <v>9888</v>
      </c>
      <c r="J240" s="132">
        <v>5</v>
      </c>
      <c r="K240" s="164" t="str">
        <f t="shared" si="137"/>
        <v>AC</v>
      </c>
      <c r="L240" s="132">
        <f t="shared" si="157"/>
        <v>172</v>
      </c>
      <c r="M240" s="164" t="str">
        <f t="shared" si="138"/>
        <v>96</v>
      </c>
      <c r="N240" s="132">
        <f t="shared" si="139"/>
        <v>150.671875</v>
      </c>
      <c r="O240" s="182"/>
      <c r="P240" s="166" t="str">
        <f>_xlfn.XLOOKUP(C240,全武将名字及头像!$B$3:$B$257,全武将名字及头像!$H$3:$H$257)</f>
        <v>9C</v>
      </c>
      <c r="Q240" s="166">
        <f>_xlfn.XLOOKUP(C240,全武将名字及头像!$B$3:$B$257,全武将名字及头像!$I$3:$I$257)</f>
        <v>78</v>
      </c>
      <c r="R240" s="166" t="str">
        <f>_xlfn.XLOOKUP(C240,全武将名字及头像!$B$3:$B$257,全武将名字及头像!$J$3:$J$257)</f>
        <v>7A</v>
      </c>
      <c r="S240" s="166" t="str">
        <f>_xlfn.XLOOKUP(C240,全武将名字及头像!$B$3:$B$257,全武将名字及头像!$K$3:$K$257)</f>
        <v>FF</v>
      </c>
      <c r="T240" s="132" t="s">
        <v>93</v>
      </c>
      <c r="U240" s="167" t="str">
        <f>_xlfn.XLOOKUP(C240,武将属性排列!$C$1:$C$255,武将属性排列!$D$1:$D$255)</f>
        <v>在野</v>
      </c>
      <c r="V240" s="168">
        <f>_xlfn.XLOOKUP(C240,武将属性排列!$C$1:$C$255,武将属性排列!$E$1:$E$255)</f>
        <v>81</v>
      </c>
      <c r="W240" s="168">
        <f>_xlfn.XLOOKUP(C240,武将属性排列!$C$1:$C$255,武将属性排列!$F$1:$F$255)</f>
        <v>52</v>
      </c>
      <c r="X240" s="168">
        <f>_xlfn.XLOOKUP(C240,武将属性排列!$C$1:$C$255,武将属性排列!$G$1:$G$255)</f>
        <v>73</v>
      </c>
      <c r="Y240" s="168">
        <f>_xlfn.XLOOKUP(C240,武将属性排列!$C$1:$C$255,武将属性排列!$I$1:$I$255)</f>
        <v>88</v>
      </c>
      <c r="Z240" s="169">
        <f>_xlfn.XLOOKUP(C240,武将属性排列!$C$1:$C$255,武将属性排列!$K$1:$K$255)</f>
        <v>2</v>
      </c>
      <c r="AA240" s="169">
        <v>500</v>
      </c>
      <c r="AB240" s="168">
        <f>_xlfn.XLOOKUP(C240,武将属性排列!$C$1:$C$255,武将属性排列!$O$1:$O$255)</f>
        <v>59</v>
      </c>
      <c r="AC240" s="170">
        <f t="shared" si="158"/>
        <v>266932</v>
      </c>
      <c r="AD240" s="170" t="str">
        <f t="shared" si="140"/>
        <v>412B4</v>
      </c>
      <c r="AE240" s="182"/>
      <c r="AF240" s="171">
        <f t="shared" si="159"/>
        <v>40</v>
      </c>
      <c r="AG240" s="172" t="str">
        <f t="shared" si="141"/>
        <v>51</v>
      </c>
      <c r="AH240" s="172" t="str">
        <f t="shared" si="142"/>
        <v>34</v>
      </c>
      <c r="AI240" s="172" t="str">
        <f t="shared" si="143"/>
        <v>49</v>
      </c>
      <c r="AJ240" s="164">
        <f t="shared" si="144"/>
        <v>20</v>
      </c>
      <c r="AK240" s="172" t="str">
        <f t="shared" si="145"/>
        <v>58</v>
      </c>
      <c r="AL240" s="183" t="str">
        <f t="shared" si="146"/>
        <v>山军</v>
      </c>
      <c r="AM240" s="184">
        <f t="shared" si="147"/>
        <v>2</v>
      </c>
      <c r="AN240" s="172" t="str">
        <f t="shared" si="148"/>
        <v>5</v>
      </c>
      <c r="AO240" s="174">
        <f t="shared" si="149"/>
        <v>0</v>
      </c>
      <c r="AP240" s="174">
        <f t="shared" si="150"/>
        <v>4</v>
      </c>
      <c r="AQ240" s="175">
        <f t="shared" si="151"/>
        <v>3</v>
      </c>
      <c r="AR240" s="176" t="str">
        <f t="shared" si="152"/>
        <v>3B</v>
      </c>
      <c r="AS240" s="182"/>
      <c r="AT240" s="177" t="str">
        <f>_xlfn.XLOOKUP(C240,全武将名字及头像!$B$3:$B$257,全武将名字及头像!$P$3:$P$257)</f>
        <v>F3</v>
      </c>
      <c r="AU240" s="178"/>
      <c r="AV240" s="177">
        <f>_xlfn.XLOOKUP(C240,全武将名字及头像!$B$3:$B$257,全武将名字及头像!$Q$3:$Q$257)</f>
        <v>28</v>
      </c>
      <c r="DD240" s="121" t="str">
        <f>LOOKUP(C240,全武将名字及头像!$B$3:$B$257,全武将名字及头像!$B$3:$B$257)</f>
        <v>赵浮</v>
      </c>
      <c r="DE240" s="121">
        <f t="shared" si="153"/>
        <v>1</v>
      </c>
    </row>
    <row r="241" spans="1:109">
      <c r="A241" s="192" t="str">
        <f t="shared" si="160"/>
        <v>ED</v>
      </c>
      <c r="B241" s="75">
        <v>237</v>
      </c>
      <c r="C241" s="75" t="s">
        <v>399</v>
      </c>
      <c r="D241" s="131" t="str">
        <f t="shared" si="134"/>
        <v>21FC</v>
      </c>
      <c r="E241" s="131">
        <f t="shared" si="154"/>
        <v>8700</v>
      </c>
      <c r="F241" s="131" t="str">
        <f t="shared" si="135"/>
        <v>96B1</v>
      </c>
      <c r="G241" s="131">
        <f t="shared" si="155"/>
        <v>38577</v>
      </c>
      <c r="H241" s="131" t="str">
        <f t="shared" si="136"/>
        <v>26A5</v>
      </c>
      <c r="I241" s="131">
        <f t="shared" si="156"/>
        <v>9893</v>
      </c>
      <c r="J241" s="132">
        <v>5</v>
      </c>
      <c r="K241" s="164" t="str">
        <f t="shared" si="137"/>
        <v>B1</v>
      </c>
      <c r="L241" s="132">
        <f t="shared" si="157"/>
        <v>177</v>
      </c>
      <c r="M241" s="164" t="str">
        <f t="shared" si="138"/>
        <v>96</v>
      </c>
      <c r="N241" s="132">
        <f t="shared" si="139"/>
        <v>150.69140625</v>
      </c>
      <c r="O241" s="182"/>
      <c r="P241" s="166" t="str">
        <f>_xlfn.XLOOKUP(C241,全武将名字及头像!$B$3:$B$257,全武将名字及头像!$H$3:$H$257)</f>
        <v>9C</v>
      </c>
      <c r="Q241" s="166">
        <f>_xlfn.XLOOKUP(C241,全武将名字及头像!$B$3:$B$257,全武将名字及头像!$I$3:$I$257)</f>
        <v>78</v>
      </c>
      <c r="R241" s="166" t="str">
        <f>_xlfn.XLOOKUP(C241,全武将名字及头像!$B$3:$B$257,全武将名字及头像!$J$3:$J$257)</f>
        <v>7C</v>
      </c>
      <c r="S241" s="166" t="str">
        <f>_xlfn.XLOOKUP(C241,全武将名字及头像!$B$3:$B$257,全武将名字及头像!$K$3:$K$257)</f>
        <v>FF</v>
      </c>
      <c r="T241" s="132" t="s">
        <v>93</v>
      </c>
      <c r="U241" s="167" t="str">
        <f>_xlfn.XLOOKUP(C241,武将属性排列!$C$1:$C$255,武将属性排列!$D$1:$D$255)</f>
        <v>在野</v>
      </c>
      <c r="V241" s="168">
        <f>_xlfn.XLOOKUP(C241,武将属性排列!$C$1:$C$255,武将属性排列!$E$1:$E$255)</f>
        <v>98</v>
      </c>
      <c r="W241" s="168">
        <f>_xlfn.XLOOKUP(C241,武将属性排列!$C$1:$C$255,武将属性排列!$F$1:$F$255)</f>
        <v>75</v>
      </c>
      <c r="X241" s="168">
        <f>_xlfn.XLOOKUP(C241,武将属性排列!$C$1:$C$255,武将属性排列!$G$1:$G$255)</f>
        <v>97</v>
      </c>
      <c r="Y241" s="168">
        <f>_xlfn.XLOOKUP(C241,武将属性排列!$C$1:$C$255,武将属性排列!$I$1:$I$255)</f>
        <v>40</v>
      </c>
      <c r="Z241" s="169">
        <f>_xlfn.XLOOKUP(C241,武将属性排列!$C$1:$C$255,武将属性排列!$K$1:$K$255)</f>
        <v>2</v>
      </c>
      <c r="AA241" s="169">
        <v>500</v>
      </c>
      <c r="AB241" s="168">
        <f>_xlfn.XLOOKUP(C241,武将属性排列!$C$1:$C$255,武将属性排列!$O$1:$O$255)</f>
        <v>95</v>
      </c>
      <c r="AC241" s="170">
        <f t="shared" si="158"/>
        <v>266940</v>
      </c>
      <c r="AD241" s="170" t="str">
        <f t="shared" si="140"/>
        <v>412BC</v>
      </c>
      <c r="AE241" s="182"/>
      <c r="AF241" s="171">
        <f t="shared" si="159"/>
        <v>40</v>
      </c>
      <c r="AG241" s="172" t="str">
        <f t="shared" si="141"/>
        <v>62</v>
      </c>
      <c r="AH241" s="172" t="str">
        <f t="shared" si="142"/>
        <v>4B</v>
      </c>
      <c r="AI241" s="172" t="str">
        <f t="shared" si="143"/>
        <v>61</v>
      </c>
      <c r="AJ241" s="164">
        <f t="shared" si="144"/>
        <v>10</v>
      </c>
      <c r="AK241" s="172" t="str">
        <f t="shared" si="145"/>
        <v>28</v>
      </c>
      <c r="AL241" s="183" t="str">
        <f t="shared" si="146"/>
        <v>山军</v>
      </c>
      <c r="AM241" s="184">
        <f t="shared" si="147"/>
        <v>2</v>
      </c>
      <c r="AN241" s="172" t="str">
        <f t="shared" si="148"/>
        <v>5</v>
      </c>
      <c r="AO241" s="174">
        <f t="shared" si="149"/>
        <v>0</v>
      </c>
      <c r="AP241" s="174">
        <f t="shared" si="150"/>
        <v>4</v>
      </c>
      <c r="AQ241" s="175">
        <f t="shared" si="151"/>
        <v>4</v>
      </c>
      <c r="AR241" s="176" t="str">
        <f t="shared" si="152"/>
        <v>5F</v>
      </c>
      <c r="AS241" s="182"/>
      <c r="AT241" s="177" t="str">
        <f>_xlfn.XLOOKUP(C241,全武将名字及头像!$B$3:$B$257,全武将名字及头像!$P$3:$P$257)</f>
        <v>F4</v>
      </c>
      <c r="AU241" s="178"/>
      <c r="AV241" s="177">
        <f>_xlfn.XLOOKUP(C241,全武将名字及头像!$B$3:$B$257,全武将名字及头像!$Q$3:$Q$257)</f>
        <v>0</v>
      </c>
      <c r="DD241" s="121" t="str">
        <f>LOOKUP(C241,全武将名字及头像!$B$3:$B$257,全武将名字及头像!$B$3:$B$257)</f>
        <v>赵云</v>
      </c>
      <c r="DE241" s="121">
        <f t="shared" si="153"/>
        <v>1</v>
      </c>
    </row>
    <row r="242" spans="1:109">
      <c r="A242" s="192" t="str">
        <f t="shared" si="160"/>
        <v>EE</v>
      </c>
      <c r="B242" s="75">
        <v>238</v>
      </c>
      <c r="C242" s="75" t="s">
        <v>401</v>
      </c>
      <c r="D242" s="131" t="str">
        <f t="shared" si="134"/>
        <v>21FE</v>
      </c>
      <c r="E242" s="131">
        <f t="shared" si="154"/>
        <v>8702</v>
      </c>
      <c r="F242" s="131" t="str">
        <f t="shared" si="135"/>
        <v>96B6</v>
      </c>
      <c r="G242" s="131">
        <f t="shared" si="155"/>
        <v>38582</v>
      </c>
      <c r="H242" s="131" t="str">
        <f t="shared" si="136"/>
        <v>26AA</v>
      </c>
      <c r="I242" s="131">
        <f t="shared" si="156"/>
        <v>9898</v>
      </c>
      <c r="J242" s="132">
        <v>5</v>
      </c>
      <c r="K242" s="164" t="str">
        <f t="shared" si="137"/>
        <v>B6</v>
      </c>
      <c r="L242" s="132">
        <f t="shared" si="157"/>
        <v>182</v>
      </c>
      <c r="M242" s="164" t="str">
        <f t="shared" si="138"/>
        <v>96</v>
      </c>
      <c r="N242" s="132">
        <f t="shared" si="139"/>
        <v>150.7109375</v>
      </c>
      <c r="O242" s="182"/>
      <c r="P242" s="166" t="str">
        <f>_xlfn.XLOOKUP(C242,全武将名字及头像!$B$3:$B$257,全武将名字及头像!$H$3:$H$257)</f>
        <v>9F</v>
      </c>
      <c r="Q242" s="166">
        <f>_xlfn.XLOOKUP(C242,全武将名字及头像!$B$3:$B$257,全武将名字及头像!$I$3:$I$257)</f>
        <v>74</v>
      </c>
      <c r="R242" s="166">
        <f>_xlfn.XLOOKUP(C242,全武将名字及头像!$B$3:$B$257,全武将名字及头像!$J$3:$J$257)</f>
        <v>76</v>
      </c>
      <c r="S242" s="166" t="str">
        <f>_xlfn.XLOOKUP(C242,全武将名字及头像!$B$3:$B$257,全武将名字及头像!$K$3:$K$257)</f>
        <v>FF</v>
      </c>
      <c r="T242" s="132" t="s">
        <v>93</v>
      </c>
      <c r="U242" s="167" t="str">
        <f>_xlfn.XLOOKUP(C242,武将属性排列!$C$1:$C$255,武将属性排列!$D$1:$D$255)</f>
        <v>在野</v>
      </c>
      <c r="V242" s="168">
        <f>_xlfn.XLOOKUP(C242,武将属性排列!$C$1:$C$255,武将属性排列!$E$1:$E$255)</f>
        <v>45</v>
      </c>
      <c r="W242" s="168">
        <f>_xlfn.XLOOKUP(C242,武将属性排列!$C$1:$C$255,武将属性排列!$F$1:$F$255)</f>
        <v>77</v>
      </c>
      <c r="X242" s="168">
        <f>_xlfn.XLOOKUP(C242,武将属性排列!$C$1:$C$255,武将属性排列!$G$1:$G$255)</f>
        <v>40</v>
      </c>
      <c r="Y242" s="168">
        <f>_xlfn.XLOOKUP(C242,武将属性排列!$C$1:$C$255,武将属性排列!$I$1:$I$255)</f>
        <v>82</v>
      </c>
      <c r="Z242" s="169">
        <f>_xlfn.XLOOKUP(C242,武将属性排列!$C$1:$C$255,武将属性排列!$K$1:$K$255)</f>
        <v>0</v>
      </c>
      <c r="AA242" s="169">
        <v>500</v>
      </c>
      <c r="AB242" s="168">
        <f>_xlfn.XLOOKUP(C242,武将属性排列!$C$1:$C$255,武将属性排列!$O$1:$O$255)</f>
        <v>93</v>
      </c>
      <c r="AC242" s="170">
        <f t="shared" si="158"/>
        <v>266948</v>
      </c>
      <c r="AD242" s="170" t="str">
        <f t="shared" si="140"/>
        <v>412C4</v>
      </c>
      <c r="AE242" s="182"/>
      <c r="AF242" s="171">
        <f t="shared" si="159"/>
        <v>40</v>
      </c>
      <c r="AG242" s="172" t="str">
        <f t="shared" si="141"/>
        <v>2D</v>
      </c>
      <c r="AH242" s="172" t="str">
        <f t="shared" si="142"/>
        <v>4D</v>
      </c>
      <c r="AI242" s="172" t="str">
        <f t="shared" si="143"/>
        <v>28</v>
      </c>
      <c r="AJ242" s="164">
        <f t="shared" si="144"/>
        <v>40</v>
      </c>
      <c r="AK242" s="172" t="str">
        <f t="shared" si="145"/>
        <v>52</v>
      </c>
      <c r="AL242" s="183" t="str">
        <f t="shared" si="146"/>
        <v>平军</v>
      </c>
      <c r="AM242" s="184" t="str">
        <f t="shared" si="147"/>
        <v>0</v>
      </c>
      <c r="AN242" s="172" t="str">
        <f t="shared" si="148"/>
        <v>5</v>
      </c>
      <c r="AO242" s="174">
        <f t="shared" si="149"/>
        <v>0</v>
      </c>
      <c r="AP242" s="174">
        <f t="shared" si="150"/>
        <v>3</v>
      </c>
      <c r="AQ242" s="175">
        <f t="shared" si="151"/>
        <v>1</v>
      </c>
      <c r="AR242" s="176" t="str">
        <f t="shared" si="152"/>
        <v>5D</v>
      </c>
      <c r="AS242" s="182"/>
      <c r="AT242" s="177" t="str">
        <f>_xlfn.XLOOKUP(C242,全武将名字及头像!$B$3:$B$257,全武将名字及头像!$P$3:$P$257)</f>
        <v>F4</v>
      </c>
      <c r="AU242" s="178"/>
      <c r="AV242" s="177">
        <f>_xlfn.XLOOKUP(C242,全武将名字及头像!$B$3:$B$257,全武将名字及头像!$Q$3:$Q$257)</f>
        <v>14</v>
      </c>
      <c r="DD242" s="121" t="str">
        <f>LOOKUP(C242,全武将名字及头像!$B$3:$B$257,全武将名字及头像!$B$3:$B$257)</f>
        <v>甄姬</v>
      </c>
      <c r="DE242" s="121">
        <f t="shared" si="153"/>
        <v>1</v>
      </c>
    </row>
    <row r="243" spans="1:109">
      <c r="A243" s="192" t="str">
        <f t="shared" si="160"/>
        <v>EF</v>
      </c>
      <c r="B243" s="75">
        <v>239</v>
      </c>
      <c r="C243" s="75" t="s">
        <v>402</v>
      </c>
      <c r="D243" s="131" t="str">
        <f t="shared" si="134"/>
        <v>2200</v>
      </c>
      <c r="E243" s="131">
        <f t="shared" si="154"/>
        <v>8704</v>
      </c>
      <c r="F243" s="131" t="str">
        <f t="shared" si="135"/>
        <v>96BB</v>
      </c>
      <c r="G243" s="131">
        <f t="shared" si="155"/>
        <v>38587</v>
      </c>
      <c r="H243" s="131" t="str">
        <f t="shared" si="136"/>
        <v>26AF</v>
      </c>
      <c r="I243" s="131">
        <f t="shared" si="156"/>
        <v>9903</v>
      </c>
      <c r="J243" s="132">
        <v>5</v>
      </c>
      <c r="K243" s="164" t="str">
        <f t="shared" si="137"/>
        <v>BB</v>
      </c>
      <c r="L243" s="132">
        <f t="shared" si="157"/>
        <v>187</v>
      </c>
      <c r="M243" s="164" t="str">
        <f t="shared" si="138"/>
        <v>96</v>
      </c>
      <c r="N243" s="132">
        <f t="shared" si="139"/>
        <v>150.73046875</v>
      </c>
      <c r="O243" s="182"/>
      <c r="P243" s="166" t="str">
        <f>_xlfn.XLOOKUP(C243,全武将名字及头像!$B$3:$B$257,全武将名字及头像!$H$3:$H$257)</f>
        <v>9D</v>
      </c>
      <c r="Q243" s="166">
        <f>_xlfn.XLOOKUP(C243,全武将名字及头像!$B$3:$B$257,全武将名字及头像!$I$3:$I$257)</f>
        <v>78</v>
      </c>
      <c r="R243" s="166" t="str">
        <f>_xlfn.XLOOKUP(C243,全武将名字及头像!$B$3:$B$257,全武将名字及头像!$J$3:$J$257)</f>
        <v>7A</v>
      </c>
      <c r="S243" s="166" t="str">
        <f>_xlfn.XLOOKUP(C243,全武将名字及头像!$B$3:$B$257,全武将名字及头像!$K$3:$K$257)</f>
        <v>FF</v>
      </c>
      <c r="T243" s="132" t="s">
        <v>93</v>
      </c>
      <c r="U243" s="167" t="str">
        <f>_xlfn.XLOOKUP(C243,武将属性排列!$C$1:$C$255,武将属性排列!$D$1:$D$255)</f>
        <v>在野</v>
      </c>
      <c r="V243" s="168">
        <f>_xlfn.XLOOKUP(C243,武将属性排列!$C$1:$C$255,武将属性排列!$E$1:$E$255)</f>
        <v>86</v>
      </c>
      <c r="W243" s="168">
        <f>_xlfn.XLOOKUP(C243,武将属性排列!$C$1:$C$255,武将属性排列!$F$1:$F$255)</f>
        <v>68</v>
      </c>
      <c r="X243" s="168">
        <f>_xlfn.XLOOKUP(C243,武将属性排列!$C$1:$C$255,武将属性排列!$G$1:$G$255)</f>
        <v>72</v>
      </c>
      <c r="Y243" s="168">
        <f>_xlfn.XLOOKUP(C243,武将属性排列!$C$1:$C$255,武将属性排列!$I$1:$I$255)</f>
        <v>80</v>
      </c>
      <c r="Z243" s="169">
        <f>_xlfn.XLOOKUP(C243,武将属性排列!$C$1:$C$255,武将属性排列!$K$1:$K$255)</f>
        <v>2</v>
      </c>
      <c r="AA243" s="169">
        <v>500</v>
      </c>
      <c r="AB243" s="168">
        <f>_xlfn.XLOOKUP(C243,武将属性排列!$C$1:$C$255,武将属性排列!$O$1:$O$255)</f>
        <v>64</v>
      </c>
      <c r="AC243" s="170">
        <f t="shared" si="158"/>
        <v>266956</v>
      </c>
      <c r="AD243" s="170" t="str">
        <f t="shared" si="140"/>
        <v>412CC</v>
      </c>
      <c r="AE243" s="182"/>
      <c r="AF243" s="171">
        <f t="shared" si="159"/>
        <v>40</v>
      </c>
      <c r="AG243" s="172" t="str">
        <f t="shared" si="141"/>
        <v>56</v>
      </c>
      <c r="AH243" s="172" t="str">
        <f t="shared" si="142"/>
        <v>44</v>
      </c>
      <c r="AI243" s="172" t="str">
        <f t="shared" si="143"/>
        <v>48</v>
      </c>
      <c r="AJ243" s="164">
        <f t="shared" si="144"/>
        <v>20</v>
      </c>
      <c r="AK243" s="172" t="str">
        <f t="shared" si="145"/>
        <v>50</v>
      </c>
      <c r="AL243" s="183" t="str">
        <f t="shared" si="146"/>
        <v>山军</v>
      </c>
      <c r="AM243" s="184">
        <f t="shared" si="147"/>
        <v>2</v>
      </c>
      <c r="AN243" s="172" t="str">
        <f t="shared" si="148"/>
        <v>5</v>
      </c>
      <c r="AO243" s="174">
        <f t="shared" si="149"/>
        <v>0</v>
      </c>
      <c r="AP243" s="174">
        <f t="shared" si="150"/>
        <v>4</v>
      </c>
      <c r="AQ243" s="175">
        <f t="shared" si="151"/>
        <v>3</v>
      </c>
      <c r="AR243" s="176" t="str">
        <f t="shared" si="152"/>
        <v>40</v>
      </c>
      <c r="AS243" s="182"/>
      <c r="AT243" s="177" t="str">
        <f>_xlfn.XLOOKUP(C243,全武将名字及头像!$B$3:$B$257,全武将名字及头像!$P$3:$P$257)</f>
        <v>F4</v>
      </c>
      <c r="AU243" s="178"/>
      <c r="AV243" s="177">
        <f>_xlfn.XLOOKUP(C243,全武将名字及头像!$B$3:$B$257,全武将名字及头像!$Q$3:$Q$257)</f>
        <v>28</v>
      </c>
      <c r="DD243" s="121" t="str">
        <f>LOOKUP(C243,全武将名字及头像!$B$3:$B$257,全武将名字及头像!$B$3:$B$257)</f>
        <v>钟会</v>
      </c>
      <c r="DE243" s="121">
        <f t="shared" si="153"/>
        <v>1</v>
      </c>
    </row>
    <row r="244" spans="1:109">
      <c r="A244" s="192" t="str">
        <f t="shared" si="160"/>
        <v>F0</v>
      </c>
      <c r="B244" s="75">
        <v>240</v>
      </c>
      <c r="C244" s="75" t="s">
        <v>403</v>
      </c>
      <c r="D244" s="131" t="str">
        <f t="shared" si="134"/>
        <v>2202</v>
      </c>
      <c r="E244" s="131">
        <f t="shared" si="154"/>
        <v>8706</v>
      </c>
      <c r="F244" s="131" t="str">
        <f t="shared" si="135"/>
        <v>96C0</v>
      </c>
      <c r="G244" s="131">
        <f t="shared" si="155"/>
        <v>38592</v>
      </c>
      <c r="H244" s="131" t="str">
        <f t="shared" si="136"/>
        <v>26B4</v>
      </c>
      <c r="I244" s="131">
        <f t="shared" si="156"/>
        <v>9908</v>
      </c>
      <c r="J244" s="132">
        <v>5</v>
      </c>
      <c r="K244" s="164" t="str">
        <f t="shared" si="137"/>
        <v>C0</v>
      </c>
      <c r="L244" s="132">
        <f t="shared" si="157"/>
        <v>192</v>
      </c>
      <c r="M244" s="164" t="str">
        <f t="shared" si="138"/>
        <v>96</v>
      </c>
      <c r="N244" s="132">
        <f t="shared" si="139"/>
        <v>150.75</v>
      </c>
      <c r="O244" s="182"/>
      <c r="P244" s="166" t="str">
        <f>_xlfn.XLOOKUP(C244,全武将名字及头像!$B$3:$B$257,全武将名字及头像!$H$3:$H$257)</f>
        <v>9D</v>
      </c>
      <c r="Q244" s="166">
        <f>_xlfn.XLOOKUP(C244,全武将名字及头像!$B$3:$B$257,全武将名字及头像!$I$3:$I$257)</f>
        <v>78</v>
      </c>
      <c r="R244" s="166" t="str">
        <f>_xlfn.XLOOKUP(C244,全武将名字及头像!$B$3:$B$257,全武将名字及头像!$J$3:$J$257)</f>
        <v>7C</v>
      </c>
      <c r="S244" s="166" t="str">
        <f>_xlfn.XLOOKUP(C244,全武将名字及头像!$B$3:$B$257,全武将名字及头像!$K$3:$K$257)</f>
        <v>FF</v>
      </c>
      <c r="T244" s="132" t="s">
        <v>93</v>
      </c>
      <c r="U244" s="167" t="str">
        <f>_xlfn.XLOOKUP(C244,武将属性排列!$C$1:$C$255,武将属性排列!$D$1:$D$255)</f>
        <v>在野</v>
      </c>
      <c r="V244" s="168">
        <f>_xlfn.XLOOKUP(C244,武将属性排列!$C$1:$C$255,武将属性排列!$E$1:$E$255)</f>
        <v>64</v>
      </c>
      <c r="W244" s="168">
        <f>_xlfn.XLOOKUP(C244,武将属性排列!$C$1:$C$255,武将属性排列!$F$1:$F$255)</f>
        <v>86</v>
      </c>
      <c r="X244" s="168">
        <f>_xlfn.XLOOKUP(C244,武将属性排列!$C$1:$C$255,武将属性排列!$G$1:$G$255)</f>
        <v>49</v>
      </c>
      <c r="Y244" s="168">
        <f>_xlfn.XLOOKUP(C244,武将属性排列!$C$1:$C$255,武将属性排列!$I$1:$I$255)</f>
        <v>85</v>
      </c>
      <c r="Z244" s="169">
        <f>_xlfn.XLOOKUP(C244,武将属性排列!$C$1:$C$255,武将属性排列!$K$1:$K$255)</f>
        <v>0</v>
      </c>
      <c r="AA244" s="169">
        <v>500</v>
      </c>
      <c r="AB244" s="168">
        <f>_xlfn.XLOOKUP(C244,武将属性排列!$C$1:$C$255,武将属性排列!$O$1:$O$255)</f>
        <v>96</v>
      </c>
      <c r="AC244" s="170">
        <f t="shared" si="158"/>
        <v>266964</v>
      </c>
      <c r="AD244" s="170" t="str">
        <f t="shared" si="140"/>
        <v>412D4</v>
      </c>
      <c r="AE244" s="182"/>
      <c r="AF244" s="171">
        <f t="shared" si="159"/>
        <v>40</v>
      </c>
      <c r="AG244" s="172" t="str">
        <f t="shared" si="141"/>
        <v>40</v>
      </c>
      <c r="AH244" s="172" t="str">
        <f t="shared" si="142"/>
        <v>56</v>
      </c>
      <c r="AI244" s="172" t="str">
        <f t="shared" si="143"/>
        <v>31</v>
      </c>
      <c r="AJ244" s="164">
        <f t="shared" si="144"/>
        <v>40</v>
      </c>
      <c r="AK244" s="172" t="str">
        <f t="shared" si="145"/>
        <v>55</v>
      </c>
      <c r="AL244" s="183" t="str">
        <f t="shared" si="146"/>
        <v>平军</v>
      </c>
      <c r="AM244" s="184" t="str">
        <f t="shared" si="147"/>
        <v>0</v>
      </c>
      <c r="AN244" s="172" t="str">
        <f t="shared" si="148"/>
        <v>5</v>
      </c>
      <c r="AO244" s="174">
        <f t="shared" si="149"/>
        <v>0</v>
      </c>
      <c r="AP244" s="174">
        <f t="shared" si="150"/>
        <v>3</v>
      </c>
      <c r="AQ244" s="175">
        <f t="shared" si="151"/>
        <v>1</v>
      </c>
      <c r="AR244" s="176" t="str">
        <f t="shared" si="152"/>
        <v>60</v>
      </c>
      <c r="AS244" s="182"/>
      <c r="AT244" s="177" t="str">
        <f>_xlfn.XLOOKUP(C244,全武将名字及头像!$B$3:$B$257,全武将名字及头像!$P$3:$P$257)</f>
        <v>F5</v>
      </c>
      <c r="AU244" s="178"/>
      <c r="AV244" s="177">
        <f>_xlfn.XLOOKUP(C244,全武将名字及头像!$B$3:$B$257,全武将名字及头像!$Q$3:$Q$257)</f>
        <v>0</v>
      </c>
      <c r="DD244" s="121" t="str">
        <f>LOOKUP(C244,全武将名字及头像!$B$3:$B$257,全武将名字及头像!$B$3:$B$257)</f>
        <v>钟繇</v>
      </c>
      <c r="DE244" s="121">
        <f t="shared" si="153"/>
        <v>1</v>
      </c>
    </row>
    <row r="245" spans="1:109">
      <c r="A245" s="192" t="str">
        <f t="shared" si="160"/>
        <v>F1</v>
      </c>
      <c r="B245" s="131">
        <v>241</v>
      </c>
      <c r="C245" s="75" t="s">
        <v>405</v>
      </c>
      <c r="D245" s="131" t="str">
        <f t="shared" si="134"/>
        <v>2204</v>
      </c>
      <c r="E245" s="131">
        <f t="shared" si="154"/>
        <v>8708</v>
      </c>
      <c r="F245" s="131" t="str">
        <f t="shared" si="135"/>
        <v>96C5</v>
      </c>
      <c r="G245" s="131">
        <f t="shared" si="155"/>
        <v>38597</v>
      </c>
      <c r="H245" s="131" t="str">
        <f t="shared" si="136"/>
        <v>26B9</v>
      </c>
      <c r="I245" s="131">
        <f t="shared" si="156"/>
        <v>9913</v>
      </c>
      <c r="J245" s="132">
        <v>5</v>
      </c>
      <c r="K245" s="164" t="str">
        <f t="shared" si="137"/>
        <v>C5</v>
      </c>
      <c r="L245" s="132">
        <f t="shared" si="157"/>
        <v>197</v>
      </c>
      <c r="M245" s="164" t="str">
        <f t="shared" si="138"/>
        <v>96</v>
      </c>
      <c r="N245" s="132">
        <f t="shared" si="139"/>
        <v>150.76953125</v>
      </c>
      <c r="O245" s="182"/>
      <c r="P245" s="166" t="str">
        <f>_xlfn.XLOOKUP(C245,全武将名字及头像!$B$3:$B$257,全武将名字及头像!$H$3:$H$257)</f>
        <v>A0</v>
      </c>
      <c r="Q245" s="166">
        <f>_xlfn.XLOOKUP(C245,全武将名字及头像!$B$3:$B$257,全武将名字及头像!$I$3:$I$257)</f>
        <v>50</v>
      </c>
      <c r="R245" s="166">
        <f>_xlfn.XLOOKUP(C245,全武将名字及头像!$B$3:$B$257,全武将名字及头像!$J$3:$J$257)</f>
        <v>52</v>
      </c>
      <c r="S245" s="166" t="str">
        <f>_xlfn.XLOOKUP(C245,全武将名字及头像!$B$3:$B$257,全武将名字及头像!$K$3:$K$257)</f>
        <v>FF</v>
      </c>
      <c r="T245" s="132" t="s">
        <v>93</v>
      </c>
      <c r="U245" s="167" t="str">
        <f>_xlfn.XLOOKUP(C245,武将属性排列!$C$1:$C$255,武将属性排列!$D$1:$D$255)</f>
        <v>在野</v>
      </c>
      <c r="V245" s="168">
        <f>_xlfn.XLOOKUP(C245,武将属性排列!$C$1:$C$255,武将属性排列!$E$1:$E$255)</f>
        <v>96</v>
      </c>
      <c r="W245" s="168">
        <f>_xlfn.XLOOKUP(C245,武将属性排列!$C$1:$C$255,武将属性排列!$F$1:$F$255)</f>
        <v>55</v>
      </c>
      <c r="X245" s="168">
        <f>_xlfn.XLOOKUP(C245,武将属性排列!$C$1:$C$255,武将属性排列!$G$1:$G$255)</f>
        <v>85</v>
      </c>
      <c r="Y245" s="168">
        <f>_xlfn.XLOOKUP(C245,武将属性排列!$C$1:$C$255,武将属性排列!$I$1:$I$255)</f>
        <v>74</v>
      </c>
      <c r="Z245" s="169">
        <f>_xlfn.XLOOKUP(C245,武将属性排列!$C$1:$C$255,武将属性排列!$K$1:$K$255)</f>
        <v>1</v>
      </c>
      <c r="AA245" s="169">
        <v>500</v>
      </c>
      <c r="AB245" s="168">
        <f>_xlfn.XLOOKUP(C245,武将属性排列!$C$1:$C$255,武将属性排列!$O$1:$O$255)</f>
        <v>62</v>
      </c>
      <c r="AC245" s="170">
        <v>26624</v>
      </c>
      <c r="AD245" s="170" t="str">
        <f t="shared" si="140"/>
        <v>6800</v>
      </c>
      <c r="AE245" s="182"/>
      <c r="AF245" s="171">
        <f t="shared" si="159"/>
        <v>40</v>
      </c>
      <c r="AG245" s="172" t="str">
        <f t="shared" si="141"/>
        <v>60</v>
      </c>
      <c r="AH245" s="172" t="str">
        <f t="shared" si="142"/>
        <v>37</v>
      </c>
      <c r="AI245" s="172" t="str">
        <f t="shared" si="143"/>
        <v>55</v>
      </c>
      <c r="AJ245" s="164">
        <f t="shared" si="144"/>
        <v>20</v>
      </c>
      <c r="AK245" s="172" t="str">
        <f t="shared" si="145"/>
        <v>4A</v>
      </c>
      <c r="AL245" s="183" t="str">
        <f t="shared" si="146"/>
        <v>水军</v>
      </c>
      <c r="AM245" s="184">
        <f t="shared" si="147"/>
        <v>1</v>
      </c>
      <c r="AN245" s="172" t="str">
        <f t="shared" si="148"/>
        <v>5</v>
      </c>
      <c r="AO245" s="174">
        <f t="shared" si="149"/>
        <v>0</v>
      </c>
      <c r="AP245" s="174">
        <f t="shared" si="150"/>
        <v>3</v>
      </c>
      <c r="AQ245" s="175">
        <f t="shared" si="151"/>
        <v>3</v>
      </c>
      <c r="AR245" s="176" t="str">
        <f t="shared" si="152"/>
        <v>3E</v>
      </c>
      <c r="AS245" s="182"/>
      <c r="AT245" s="177" t="str">
        <f>_xlfn.XLOOKUP(C245,全武将名字及头像!$B$3:$B$257,全武将名字及头像!$P$3:$P$257)</f>
        <v>F5</v>
      </c>
      <c r="AU245" s="178"/>
      <c r="AV245" s="177">
        <f>_xlfn.XLOOKUP(C245,全武将名字及头像!$B$3:$B$257,全武将名字及头像!$Q$3:$Q$257)</f>
        <v>14</v>
      </c>
      <c r="DD245" s="121" t="str">
        <f>LOOKUP(C245,全武将名字及头像!$B$3:$B$257,全武将名字及头像!$B$3:$B$257)</f>
        <v>周仓</v>
      </c>
      <c r="DE245" s="121">
        <f t="shared" si="153"/>
        <v>1</v>
      </c>
    </row>
    <row r="246" spans="1:109">
      <c r="A246" s="192" t="str">
        <f t="shared" si="160"/>
        <v>F2</v>
      </c>
      <c r="B246" s="131">
        <v>242</v>
      </c>
      <c r="C246" s="75" t="s">
        <v>407</v>
      </c>
      <c r="D246" s="131" t="str">
        <f t="shared" si="134"/>
        <v>2206</v>
      </c>
      <c r="E246" s="131">
        <f t="shared" si="154"/>
        <v>8710</v>
      </c>
      <c r="F246" s="131" t="str">
        <f t="shared" si="135"/>
        <v>96CA</v>
      </c>
      <c r="G246" s="131">
        <f t="shared" si="155"/>
        <v>38602</v>
      </c>
      <c r="H246" s="131" t="str">
        <f t="shared" si="136"/>
        <v>26BE</v>
      </c>
      <c r="I246" s="131">
        <f t="shared" si="156"/>
        <v>9918</v>
      </c>
      <c r="J246" s="132">
        <v>5</v>
      </c>
      <c r="K246" s="164" t="str">
        <f t="shared" si="137"/>
        <v>CA</v>
      </c>
      <c r="L246" s="132">
        <f t="shared" si="157"/>
        <v>202</v>
      </c>
      <c r="M246" s="164" t="str">
        <f t="shared" si="138"/>
        <v>96</v>
      </c>
      <c r="N246" s="132">
        <f t="shared" si="139"/>
        <v>150.7890625</v>
      </c>
      <c r="O246" s="182"/>
      <c r="P246" s="166" t="str">
        <f>_xlfn.XLOOKUP(C246,全武将名字及头像!$B$3:$B$257,全武将名字及头像!$H$3:$H$257)</f>
        <v>A0</v>
      </c>
      <c r="Q246" s="166">
        <f>_xlfn.XLOOKUP(C246,全武将名字及头像!$B$3:$B$257,全武将名字及头像!$I$3:$I$257)</f>
        <v>50</v>
      </c>
      <c r="R246" s="166">
        <f>_xlfn.XLOOKUP(C246,全武将名字及头像!$B$3:$B$257,全武将名字及头像!$J$3:$J$257)</f>
        <v>54</v>
      </c>
      <c r="S246" s="166" t="str">
        <f>_xlfn.XLOOKUP(C246,全武将名字及头像!$B$3:$B$257,全武将名字及头像!$K$3:$K$257)</f>
        <v>FF</v>
      </c>
      <c r="T246" s="132" t="s">
        <v>93</v>
      </c>
      <c r="U246" s="167" t="str">
        <f>_xlfn.XLOOKUP(C246,武将属性排列!$C$1:$C$255,武将属性排列!$D$1:$D$255)</f>
        <v>在野</v>
      </c>
      <c r="V246" s="168">
        <f>_xlfn.XLOOKUP(C246,武将属性排列!$C$1:$C$255,武将属性排列!$E$1:$E$255)</f>
        <v>98</v>
      </c>
      <c r="W246" s="168">
        <f>_xlfn.XLOOKUP(C246,武将属性排列!$C$1:$C$255,武将属性排列!$F$1:$F$255)</f>
        <v>55</v>
      </c>
      <c r="X246" s="168">
        <f>_xlfn.XLOOKUP(C246,武将属性排列!$C$1:$C$255,武将属性排列!$G$1:$G$255)</f>
        <v>91</v>
      </c>
      <c r="Y246" s="168">
        <f>_xlfn.XLOOKUP(C246,武将属性排列!$C$1:$C$255,武将属性排列!$I$1:$I$255)</f>
        <v>97</v>
      </c>
      <c r="Z246" s="169">
        <f>_xlfn.XLOOKUP(C246,武将属性排列!$C$1:$C$255,武将属性排列!$K$1:$K$255)</f>
        <v>1</v>
      </c>
      <c r="AA246" s="169">
        <v>500</v>
      </c>
      <c r="AB246" s="168">
        <f>_xlfn.XLOOKUP(C246,武将属性排列!$C$1:$C$255,武将属性排列!$O$1:$O$255)</f>
        <v>60</v>
      </c>
      <c r="AC246" s="170">
        <f t="shared" ref="AC246:AC258" si="161">AC245+8</f>
        <v>26632</v>
      </c>
      <c r="AD246" s="170" t="str">
        <f t="shared" si="140"/>
        <v>6808</v>
      </c>
      <c r="AE246" s="182"/>
      <c r="AF246" s="171">
        <f t="shared" si="159"/>
        <v>40</v>
      </c>
      <c r="AG246" s="172" t="str">
        <f t="shared" si="141"/>
        <v>62</v>
      </c>
      <c r="AH246" s="172" t="str">
        <f t="shared" si="142"/>
        <v>37</v>
      </c>
      <c r="AI246" s="172" t="str">
        <f t="shared" si="143"/>
        <v>5B</v>
      </c>
      <c r="AJ246" s="164">
        <f t="shared" si="144"/>
        <v>10</v>
      </c>
      <c r="AK246" s="172" t="str">
        <f t="shared" si="145"/>
        <v>61</v>
      </c>
      <c r="AL246" s="183" t="str">
        <f t="shared" si="146"/>
        <v>水军</v>
      </c>
      <c r="AM246" s="184">
        <f t="shared" si="147"/>
        <v>1</v>
      </c>
      <c r="AN246" s="172" t="str">
        <f t="shared" si="148"/>
        <v>5</v>
      </c>
      <c r="AO246" s="174">
        <f t="shared" si="149"/>
        <v>0</v>
      </c>
      <c r="AP246" s="174">
        <f t="shared" si="150"/>
        <v>4</v>
      </c>
      <c r="AQ246" s="175">
        <f t="shared" si="151"/>
        <v>4</v>
      </c>
      <c r="AR246" s="176" t="str">
        <f t="shared" si="152"/>
        <v>3C</v>
      </c>
      <c r="AS246" s="182"/>
      <c r="AT246" s="177" t="str">
        <f>_xlfn.XLOOKUP(C246,全武将名字及头像!$B$3:$B$257,全武将名字及头像!$P$3:$P$257)</f>
        <v>F5</v>
      </c>
      <c r="AU246" s="178"/>
      <c r="AV246" s="177">
        <f>_xlfn.XLOOKUP(C246,全武将名字及头像!$B$3:$B$257,全武将名字及头像!$Q$3:$Q$257)</f>
        <v>28</v>
      </c>
      <c r="DD246" s="121" t="str">
        <f>LOOKUP(C246,全武将名字及头像!$B$3:$B$257,全武将名字及头像!$B$3:$B$257)</f>
        <v>周泰</v>
      </c>
      <c r="DE246" s="121">
        <f t="shared" si="153"/>
        <v>1</v>
      </c>
    </row>
    <row r="247" spans="1:109">
      <c r="A247" s="192" t="str">
        <f t="shared" si="160"/>
        <v>F3</v>
      </c>
      <c r="B247" s="131">
        <v>243</v>
      </c>
      <c r="C247" s="75" t="s">
        <v>408</v>
      </c>
      <c r="D247" s="131" t="str">
        <f t="shared" si="134"/>
        <v>2208</v>
      </c>
      <c r="E247" s="131">
        <f t="shared" si="154"/>
        <v>8712</v>
      </c>
      <c r="F247" s="131" t="str">
        <f t="shared" si="135"/>
        <v>96CF</v>
      </c>
      <c r="G247" s="131">
        <f t="shared" si="155"/>
        <v>38607</v>
      </c>
      <c r="H247" s="131" t="str">
        <f t="shared" si="136"/>
        <v>26C3</v>
      </c>
      <c r="I247" s="131">
        <f t="shared" si="156"/>
        <v>9923</v>
      </c>
      <c r="J247" s="132">
        <v>5</v>
      </c>
      <c r="K247" s="164" t="str">
        <f t="shared" si="137"/>
        <v>CF</v>
      </c>
      <c r="L247" s="132">
        <f t="shared" si="157"/>
        <v>207</v>
      </c>
      <c r="M247" s="164" t="str">
        <f t="shared" si="138"/>
        <v>96</v>
      </c>
      <c r="N247" s="132">
        <f t="shared" si="139"/>
        <v>150.80859375</v>
      </c>
      <c r="O247" s="182"/>
      <c r="P247" s="166" t="str">
        <f>_xlfn.XLOOKUP(C247,全武将名字及头像!$B$3:$B$257,全武将名字及头像!$H$3:$H$257)</f>
        <v>A1</v>
      </c>
      <c r="Q247" s="166">
        <f>_xlfn.XLOOKUP(C247,全武将名字及头像!$B$3:$B$257,全武将名字及头像!$I$3:$I$257)</f>
        <v>50</v>
      </c>
      <c r="R247" s="166">
        <f>_xlfn.XLOOKUP(C247,全武将名字及头像!$B$3:$B$257,全武将名字及头像!$J$3:$J$257)</f>
        <v>52</v>
      </c>
      <c r="S247" s="166" t="str">
        <f>_xlfn.XLOOKUP(C247,全武将名字及头像!$B$3:$B$257,全武将名字及头像!$K$3:$K$257)</f>
        <v>FF</v>
      </c>
      <c r="T247" s="132" t="s">
        <v>93</v>
      </c>
      <c r="U247" s="167" t="str">
        <f>_xlfn.XLOOKUP(C247,武将属性排列!$C$1:$C$255,武将属性排列!$D$1:$D$255)</f>
        <v>在野</v>
      </c>
      <c r="V247" s="168">
        <f>_xlfn.XLOOKUP(C247,武将属性排列!$C$1:$C$255,武将属性排列!$E$1:$E$255)</f>
        <v>79</v>
      </c>
      <c r="W247" s="168">
        <f>_xlfn.XLOOKUP(C247,武将属性排列!$C$1:$C$255,武将属性排列!$F$1:$F$255)</f>
        <v>98</v>
      </c>
      <c r="X247" s="168">
        <f>_xlfn.XLOOKUP(C247,武将属性排列!$C$1:$C$255,武将属性排列!$G$1:$G$255)</f>
        <v>86</v>
      </c>
      <c r="Y247" s="168">
        <f>_xlfn.XLOOKUP(C247,武将属性排列!$C$1:$C$255,武将属性排列!$I$1:$I$255)</f>
        <v>99</v>
      </c>
      <c r="Z247" s="169">
        <f>_xlfn.XLOOKUP(C247,武将属性排列!$C$1:$C$255,武将属性排列!$K$1:$K$255)</f>
        <v>1</v>
      </c>
      <c r="AA247" s="169">
        <v>500</v>
      </c>
      <c r="AB247" s="168">
        <f>_xlfn.XLOOKUP(C247,武将属性排列!$C$1:$C$255,武将属性排列!$O$1:$O$255)</f>
        <v>97</v>
      </c>
      <c r="AC247" s="170">
        <f t="shared" si="161"/>
        <v>26640</v>
      </c>
      <c r="AD247" s="170" t="str">
        <f t="shared" si="140"/>
        <v>6810</v>
      </c>
      <c r="AE247" s="182"/>
      <c r="AF247" s="171">
        <f t="shared" si="159"/>
        <v>40</v>
      </c>
      <c r="AG247" s="172" t="str">
        <f t="shared" si="141"/>
        <v>4F</v>
      </c>
      <c r="AH247" s="172" t="str">
        <f t="shared" si="142"/>
        <v>62</v>
      </c>
      <c r="AI247" s="172" t="str">
        <f t="shared" si="143"/>
        <v>56</v>
      </c>
      <c r="AJ247" s="164">
        <f t="shared" si="144"/>
        <v>20</v>
      </c>
      <c r="AK247" s="172" t="str">
        <f t="shared" si="145"/>
        <v>63</v>
      </c>
      <c r="AL247" s="183" t="str">
        <f t="shared" si="146"/>
        <v>水军</v>
      </c>
      <c r="AM247" s="184">
        <f t="shared" si="147"/>
        <v>1</v>
      </c>
      <c r="AN247" s="172" t="str">
        <f t="shared" si="148"/>
        <v>5</v>
      </c>
      <c r="AO247" s="174">
        <f t="shared" si="149"/>
        <v>0</v>
      </c>
      <c r="AP247" s="174">
        <f t="shared" si="150"/>
        <v>3</v>
      </c>
      <c r="AQ247" s="175">
        <f t="shared" si="151"/>
        <v>3</v>
      </c>
      <c r="AR247" s="176" t="str">
        <f t="shared" si="152"/>
        <v>61</v>
      </c>
      <c r="AS247" s="182"/>
      <c r="AT247" s="177" t="str">
        <f>_xlfn.XLOOKUP(C247,全武将名字及头像!$B$3:$B$257,全武将名字及头像!$P$3:$P$257)</f>
        <v>F6</v>
      </c>
      <c r="AU247" s="178"/>
      <c r="AV247" s="177">
        <f>_xlfn.XLOOKUP(C247,全武将名字及头像!$B$3:$B$257,全武将名字及头像!$Q$3:$Q$257)</f>
        <v>0</v>
      </c>
      <c r="DD247" s="121" t="str">
        <f>LOOKUP(C247,全武将名字及头像!$B$3:$B$257,全武将名字及头像!$B$3:$B$257)</f>
        <v>周瑜</v>
      </c>
      <c r="DE247" s="121">
        <f t="shared" si="153"/>
        <v>1</v>
      </c>
    </row>
    <row r="248" spans="1:109">
      <c r="A248" s="192" t="str">
        <f t="shared" si="160"/>
        <v>F4</v>
      </c>
      <c r="B248" s="131">
        <v>244</v>
      </c>
      <c r="C248" s="75" t="s">
        <v>411</v>
      </c>
      <c r="D248" s="131" t="str">
        <f t="shared" si="134"/>
        <v>220A</v>
      </c>
      <c r="E248" s="131">
        <f t="shared" si="154"/>
        <v>8714</v>
      </c>
      <c r="F248" s="131" t="str">
        <f t="shared" si="135"/>
        <v>96D4</v>
      </c>
      <c r="G248" s="131">
        <f t="shared" si="155"/>
        <v>38612</v>
      </c>
      <c r="H248" s="131" t="str">
        <f t="shared" si="136"/>
        <v>26C8</v>
      </c>
      <c r="I248" s="131">
        <f t="shared" si="156"/>
        <v>9928</v>
      </c>
      <c r="J248" s="132">
        <v>5</v>
      </c>
      <c r="K248" s="164" t="str">
        <f t="shared" si="137"/>
        <v>D4</v>
      </c>
      <c r="L248" s="132">
        <f t="shared" si="157"/>
        <v>212</v>
      </c>
      <c r="M248" s="164" t="str">
        <f t="shared" si="138"/>
        <v>96</v>
      </c>
      <c r="N248" s="132">
        <f t="shared" si="139"/>
        <v>150.828125</v>
      </c>
      <c r="O248" s="182"/>
      <c r="P248" s="166" t="str">
        <f>_xlfn.XLOOKUP(C248,全武将名字及头像!$B$3:$B$257,全武将名字及头像!$H$3:$H$257)</f>
        <v>A0</v>
      </c>
      <c r="Q248" s="166">
        <f>_xlfn.XLOOKUP(C248,全武将名字及头像!$B$3:$B$257,全武将名字及头像!$I$3:$I$257)</f>
        <v>56</v>
      </c>
      <c r="R248" s="166">
        <f>_xlfn.XLOOKUP(C248,全武将名字及头像!$B$3:$B$257,全武将名字及头像!$J$3:$J$257)</f>
        <v>58</v>
      </c>
      <c r="S248" s="166" t="str">
        <f>_xlfn.XLOOKUP(C248,全武将名字及头像!$B$3:$B$257,全武将名字及头像!$K$3:$K$257)</f>
        <v>FF</v>
      </c>
      <c r="T248" s="132" t="s">
        <v>93</v>
      </c>
      <c r="U248" s="167" t="str">
        <f>_xlfn.XLOOKUP(C248,武将属性排列!$C$1:$C$255,武将属性排列!$D$1:$D$255)</f>
        <v>在野</v>
      </c>
      <c r="V248" s="168">
        <f>_xlfn.XLOOKUP(C248,武将属性排列!$C$1:$C$255,武将属性排列!$E$1:$E$255)</f>
        <v>80</v>
      </c>
      <c r="W248" s="168">
        <f>_xlfn.XLOOKUP(C248,武将属性排列!$C$1:$C$255,武将属性排列!$F$1:$F$255)</f>
        <v>73</v>
      </c>
      <c r="X248" s="168">
        <f>_xlfn.XLOOKUP(C248,武将属性排列!$C$1:$C$255,武将属性排列!$G$1:$G$255)</f>
        <v>77</v>
      </c>
      <c r="Y248" s="168">
        <f>_xlfn.XLOOKUP(C248,武将属性排列!$C$1:$C$255,武将属性排列!$I$1:$I$255)</f>
        <v>83</v>
      </c>
      <c r="Z248" s="169">
        <f>_xlfn.XLOOKUP(C248,武将属性排列!$C$1:$C$255,武将属性排列!$K$1:$K$255)</f>
        <v>1</v>
      </c>
      <c r="AA248" s="169">
        <v>500</v>
      </c>
      <c r="AB248" s="168">
        <f>_xlfn.XLOOKUP(C248,武将属性排列!$C$1:$C$255,武将属性排列!$O$1:$O$255)</f>
        <v>83</v>
      </c>
      <c r="AC248" s="170">
        <f t="shared" si="161"/>
        <v>26648</v>
      </c>
      <c r="AD248" s="170" t="str">
        <f t="shared" si="140"/>
        <v>6818</v>
      </c>
      <c r="AE248" s="182"/>
      <c r="AF248" s="171">
        <f t="shared" si="159"/>
        <v>40</v>
      </c>
      <c r="AG248" s="172" t="str">
        <f t="shared" si="141"/>
        <v>50</v>
      </c>
      <c r="AH248" s="172" t="str">
        <f t="shared" si="142"/>
        <v>49</v>
      </c>
      <c r="AI248" s="172" t="str">
        <f t="shared" si="143"/>
        <v>4D</v>
      </c>
      <c r="AJ248" s="164">
        <f t="shared" si="144"/>
        <v>20</v>
      </c>
      <c r="AK248" s="172" t="str">
        <f t="shared" si="145"/>
        <v>53</v>
      </c>
      <c r="AL248" s="183" t="str">
        <f t="shared" si="146"/>
        <v>水军</v>
      </c>
      <c r="AM248" s="184">
        <f t="shared" si="147"/>
        <v>1</v>
      </c>
      <c r="AN248" s="172" t="str">
        <f t="shared" si="148"/>
        <v>5</v>
      </c>
      <c r="AO248" s="174">
        <f t="shared" si="149"/>
        <v>0</v>
      </c>
      <c r="AP248" s="174">
        <f t="shared" si="150"/>
        <v>4</v>
      </c>
      <c r="AQ248" s="175">
        <f t="shared" si="151"/>
        <v>3</v>
      </c>
      <c r="AR248" s="176" t="str">
        <f t="shared" si="152"/>
        <v>53</v>
      </c>
      <c r="AS248" s="182"/>
      <c r="AT248" s="177" t="str">
        <f>_xlfn.XLOOKUP(C248,全武将名字及头像!$B$3:$B$257,全武将名字及头像!$P$3:$P$257)</f>
        <v>F6</v>
      </c>
      <c r="AU248" s="178"/>
      <c r="AV248" s="177">
        <f>_xlfn.XLOOKUP(C248,全武将名字及头像!$B$3:$B$257,全武将名字及头像!$Q$3:$Q$257)</f>
        <v>14</v>
      </c>
      <c r="DD248" s="121" t="str">
        <f>LOOKUP(C248,全武将名字及头像!$B$3:$B$257,全武将名字及头像!$B$3:$B$257)</f>
        <v>朱桓</v>
      </c>
      <c r="DE248" s="121">
        <f t="shared" si="153"/>
        <v>1</v>
      </c>
    </row>
    <row r="249" spans="1:109">
      <c r="A249" s="192" t="str">
        <f t="shared" si="160"/>
        <v>F5</v>
      </c>
      <c r="B249" s="131">
        <v>245</v>
      </c>
      <c r="C249" s="75" t="s">
        <v>412</v>
      </c>
      <c r="D249" s="131" t="str">
        <f t="shared" si="134"/>
        <v>220C</v>
      </c>
      <c r="E249" s="131">
        <f t="shared" si="154"/>
        <v>8716</v>
      </c>
      <c r="F249" s="131" t="str">
        <f t="shared" si="135"/>
        <v>96D9</v>
      </c>
      <c r="G249" s="131">
        <f t="shared" si="155"/>
        <v>38617</v>
      </c>
      <c r="H249" s="131" t="str">
        <f t="shared" si="136"/>
        <v>26CD</v>
      </c>
      <c r="I249" s="131">
        <f t="shared" si="156"/>
        <v>9933</v>
      </c>
      <c r="J249" s="132">
        <v>5</v>
      </c>
      <c r="K249" s="164" t="str">
        <f t="shared" si="137"/>
        <v>D9</v>
      </c>
      <c r="L249" s="132">
        <f t="shared" si="157"/>
        <v>217</v>
      </c>
      <c r="M249" s="164" t="str">
        <f t="shared" si="138"/>
        <v>96</v>
      </c>
      <c r="N249" s="132">
        <f t="shared" si="139"/>
        <v>150.84765625</v>
      </c>
      <c r="O249" s="182"/>
      <c r="P249" s="166" t="str">
        <f>_xlfn.XLOOKUP(C249,全武将名字及头像!$B$3:$B$257,全武将名字及头像!$H$3:$H$257)</f>
        <v>A0</v>
      </c>
      <c r="Q249" s="166">
        <f>_xlfn.XLOOKUP(C249,全武将名字及头像!$B$3:$B$257,全武将名字及头像!$I$3:$I$257)</f>
        <v>56</v>
      </c>
      <c r="R249" s="166" t="str">
        <f>_xlfn.XLOOKUP(C249,全武将名字及头像!$B$3:$B$257,全武将名字及头像!$J$3:$J$257)</f>
        <v>5A</v>
      </c>
      <c r="S249" s="166" t="str">
        <f>_xlfn.XLOOKUP(C249,全武将名字及头像!$B$3:$B$257,全武将名字及头像!$K$3:$K$257)</f>
        <v>FF</v>
      </c>
      <c r="T249" s="132" t="s">
        <v>93</v>
      </c>
      <c r="U249" s="167" t="str">
        <f>_xlfn.XLOOKUP(C249,武将属性排列!$C$1:$C$255,武将属性排列!$D$1:$D$255)</f>
        <v>在野</v>
      </c>
      <c r="V249" s="168">
        <f>_xlfn.XLOOKUP(C249,武将属性排列!$C$1:$C$255,武将属性排列!$E$1:$E$255)</f>
        <v>95</v>
      </c>
      <c r="W249" s="168">
        <f>_xlfn.XLOOKUP(C249,武将属性排列!$C$1:$C$255,武将属性排列!$F$1:$F$255)</f>
        <v>63</v>
      </c>
      <c r="X249" s="168">
        <f>_xlfn.XLOOKUP(C249,武将属性排列!$C$1:$C$255,武将属性排列!$G$1:$G$255)</f>
        <v>85</v>
      </c>
      <c r="Y249" s="168">
        <f>_xlfn.XLOOKUP(C249,武将属性排列!$C$1:$C$255,武将属性排列!$I$1:$I$255)</f>
        <v>19</v>
      </c>
      <c r="Z249" s="169">
        <f>_xlfn.XLOOKUP(C249,武将属性排列!$C$1:$C$255,武将属性排列!$K$1:$K$255)</f>
        <v>2</v>
      </c>
      <c r="AA249" s="169">
        <v>500</v>
      </c>
      <c r="AB249" s="168">
        <f>_xlfn.XLOOKUP(C249,武将属性排列!$C$1:$C$255,武将属性排列!$O$1:$O$255)</f>
        <v>36</v>
      </c>
      <c r="AC249" s="170">
        <f t="shared" si="161"/>
        <v>26656</v>
      </c>
      <c r="AD249" s="170" t="str">
        <f t="shared" si="140"/>
        <v>6820</v>
      </c>
      <c r="AE249" s="182"/>
      <c r="AF249" s="171">
        <f t="shared" si="159"/>
        <v>40</v>
      </c>
      <c r="AG249" s="172" t="str">
        <f t="shared" si="141"/>
        <v>5F</v>
      </c>
      <c r="AH249" s="172" t="str">
        <f t="shared" si="142"/>
        <v>3F</v>
      </c>
      <c r="AI249" s="172" t="str">
        <f t="shared" si="143"/>
        <v>55</v>
      </c>
      <c r="AJ249" s="164">
        <f t="shared" si="144"/>
        <v>20</v>
      </c>
      <c r="AK249" s="172" t="str">
        <f t="shared" si="145"/>
        <v>13</v>
      </c>
      <c r="AL249" s="183" t="str">
        <f t="shared" si="146"/>
        <v>山军</v>
      </c>
      <c r="AM249" s="184">
        <f t="shared" si="147"/>
        <v>2</v>
      </c>
      <c r="AN249" s="172" t="str">
        <f t="shared" si="148"/>
        <v>5</v>
      </c>
      <c r="AO249" s="174">
        <f t="shared" si="149"/>
        <v>0</v>
      </c>
      <c r="AP249" s="174">
        <f t="shared" si="150"/>
        <v>3</v>
      </c>
      <c r="AQ249" s="175">
        <f t="shared" si="151"/>
        <v>3</v>
      </c>
      <c r="AR249" s="176" t="str">
        <f t="shared" si="152"/>
        <v>24</v>
      </c>
      <c r="AS249" s="182"/>
      <c r="AT249" s="177" t="str">
        <f>_xlfn.XLOOKUP(C249,全武将名字及头像!$B$3:$B$257,全武将名字及头像!$P$3:$P$257)</f>
        <v>F6</v>
      </c>
      <c r="AU249" s="178"/>
      <c r="AV249" s="177">
        <f>_xlfn.XLOOKUP(C249,全武将名字及头像!$B$3:$B$257,全武将名字及头像!$Q$3:$Q$257)</f>
        <v>28</v>
      </c>
      <c r="DD249" s="121" t="str">
        <f>LOOKUP(C249,全武将名字及头像!$B$3:$B$257,全武将名字及头像!$B$3:$B$257)</f>
        <v>朱儁</v>
      </c>
      <c r="DE249" s="121">
        <f t="shared" si="153"/>
        <v>1</v>
      </c>
    </row>
    <row r="250" spans="1:109">
      <c r="A250" s="192" t="str">
        <f t="shared" si="160"/>
        <v>F6</v>
      </c>
      <c r="B250" s="131">
        <v>246</v>
      </c>
      <c r="C250" s="75" t="s">
        <v>413</v>
      </c>
      <c r="D250" s="131" t="str">
        <f t="shared" si="134"/>
        <v>220E</v>
      </c>
      <c r="E250" s="131">
        <f t="shared" si="154"/>
        <v>8718</v>
      </c>
      <c r="F250" s="131" t="str">
        <f t="shared" si="135"/>
        <v>96DE</v>
      </c>
      <c r="G250" s="131">
        <f t="shared" si="155"/>
        <v>38622</v>
      </c>
      <c r="H250" s="131" t="str">
        <f t="shared" si="136"/>
        <v>26D2</v>
      </c>
      <c r="I250" s="131">
        <f t="shared" si="156"/>
        <v>9938</v>
      </c>
      <c r="J250" s="132">
        <v>5</v>
      </c>
      <c r="K250" s="164" t="str">
        <f t="shared" si="137"/>
        <v>DE</v>
      </c>
      <c r="L250" s="132">
        <f t="shared" si="157"/>
        <v>222</v>
      </c>
      <c r="M250" s="164" t="str">
        <f t="shared" si="138"/>
        <v>96</v>
      </c>
      <c r="N250" s="132">
        <f t="shared" si="139"/>
        <v>150.8671875</v>
      </c>
      <c r="O250" s="182"/>
      <c r="P250" s="166" t="str">
        <f>_xlfn.XLOOKUP(C250,全武将名字及头像!$B$3:$B$257,全武将名字及头像!$H$3:$H$257)</f>
        <v>A0</v>
      </c>
      <c r="Q250" s="166">
        <f>_xlfn.XLOOKUP(C250,全武将名字及头像!$B$3:$B$257,全武将名字及头像!$I$3:$I$257)</f>
        <v>56</v>
      </c>
      <c r="R250" s="166" t="str">
        <f>_xlfn.XLOOKUP(C250,全武将名字及头像!$B$3:$B$257,全武将名字及头像!$J$3:$J$257)</f>
        <v>5C</v>
      </c>
      <c r="S250" s="166" t="str">
        <f>_xlfn.XLOOKUP(C250,全武将名字及头像!$B$3:$B$257,全武将名字及头像!$K$3:$K$257)</f>
        <v>FF</v>
      </c>
      <c r="T250" s="132" t="s">
        <v>93</v>
      </c>
      <c r="U250" s="167" t="str">
        <f>_xlfn.XLOOKUP(C250,武将属性排列!$C$1:$C$255,武将属性排列!$D$1:$D$255)</f>
        <v>在野</v>
      </c>
      <c r="V250" s="168">
        <f>_xlfn.XLOOKUP(C250,武将属性排列!$C$1:$C$255,武将属性排列!$E$1:$E$255)</f>
        <v>88</v>
      </c>
      <c r="W250" s="168">
        <f>_xlfn.XLOOKUP(C250,武将属性排列!$C$1:$C$255,武将属性排列!$F$1:$F$255)</f>
        <v>52</v>
      </c>
      <c r="X250" s="168">
        <f>_xlfn.XLOOKUP(C250,武将属性排列!$C$1:$C$255,武将属性排列!$G$1:$G$255)</f>
        <v>73</v>
      </c>
      <c r="Y250" s="168">
        <f>_xlfn.XLOOKUP(C250,武将属性排列!$C$1:$C$255,武将属性排列!$I$1:$I$255)</f>
        <v>62</v>
      </c>
      <c r="Z250" s="169">
        <f>_xlfn.XLOOKUP(C250,武将属性排列!$C$1:$C$255,武将属性排列!$K$1:$K$255)</f>
        <v>1</v>
      </c>
      <c r="AA250" s="169">
        <v>500</v>
      </c>
      <c r="AB250" s="168">
        <f>_xlfn.XLOOKUP(C250,武将属性排列!$C$1:$C$255,武将属性排列!$O$1:$O$255)</f>
        <v>59</v>
      </c>
      <c r="AC250" s="170">
        <f t="shared" si="161"/>
        <v>26664</v>
      </c>
      <c r="AD250" s="170" t="str">
        <f t="shared" si="140"/>
        <v>6828</v>
      </c>
      <c r="AE250" s="182"/>
      <c r="AF250" s="171">
        <f t="shared" si="159"/>
        <v>40</v>
      </c>
      <c r="AG250" s="172" t="str">
        <f t="shared" si="141"/>
        <v>58</v>
      </c>
      <c r="AH250" s="172" t="str">
        <f t="shared" si="142"/>
        <v>34</v>
      </c>
      <c r="AI250" s="172" t="str">
        <f t="shared" si="143"/>
        <v>49</v>
      </c>
      <c r="AJ250" s="164">
        <f t="shared" si="144"/>
        <v>20</v>
      </c>
      <c r="AK250" s="172" t="str">
        <f t="shared" si="145"/>
        <v>3E</v>
      </c>
      <c r="AL250" s="183" t="str">
        <f t="shared" si="146"/>
        <v>水军</v>
      </c>
      <c r="AM250" s="184">
        <f t="shared" si="147"/>
        <v>1</v>
      </c>
      <c r="AN250" s="172" t="str">
        <f t="shared" si="148"/>
        <v>5</v>
      </c>
      <c r="AO250" s="174">
        <f t="shared" si="149"/>
        <v>0</v>
      </c>
      <c r="AP250" s="174">
        <f t="shared" si="150"/>
        <v>4</v>
      </c>
      <c r="AQ250" s="175">
        <f t="shared" si="151"/>
        <v>3</v>
      </c>
      <c r="AR250" s="176" t="str">
        <f t="shared" si="152"/>
        <v>3B</v>
      </c>
      <c r="AS250" s="182"/>
      <c r="AT250" s="177" t="str">
        <f>_xlfn.XLOOKUP(C250,全武将名字及头像!$B$3:$B$257,全武将名字及头像!$P$3:$P$257)</f>
        <v>F7</v>
      </c>
      <c r="AU250" s="178"/>
      <c r="AV250" s="177">
        <f>_xlfn.XLOOKUP(C250,全武将名字及头像!$B$3:$B$257,全武将名字及头像!$Q$3:$Q$257)</f>
        <v>0</v>
      </c>
      <c r="DD250" s="121" t="str">
        <f>LOOKUP(C250,全武将名字及头像!$B$3:$B$257,全武将名字及头像!$B$3:$B$257)</f>
        <v>朱灵</v>
      </c>
      <c r="DE250" s="121">
        <f t="shared" si="153"/>
        <v>1</v>
      </c>
    </row>
    <row r="251" spans="1:109">
      <c r="A251" s="192" t="str">
        <f t="shared" si="160"/>
        <v>F7</v>
      </c>
      <c r="B251" s="131">
        <v>247</v>
      </c>
      <c r="C251" s="75" t="s">
        <v>415</v>
      </c>
      <c r="D251" s="131" t="str">
        <f t="shared" si="134"/>
        <v>2210</v>
      </c>
      <c r="E251" s="131">
        <f t="shared" si="154"/>
        <v>8720</v>
      </c>
      <c r="F251" s="131" t="str">
        <f t="shared" si="135"/>
        <v>96E3</v>
      </c>
      <c r="G251" s="131">
        <f t="shared" si="155"/>
        <v>38627</v>
      </c>
      <c r="H251" s="131" t="str">
        <f t="shared" si="136"/>
        <v>26D7</v>
      </c>
      <c r="I251" s="131">
        <f t="shared" si="156"/>
        <v>9943</v>
      </c>
      <c r="J251" s="132">
        <v>5</v>
      </c>
      <c r="K251" s="164" t="str">
        <f t="shared" si="137"/>
        <v>E3</v>
      </c>
      <c r="L251" s="132">
        <f t="shared" si="157"/>
        <v>227</v>
      </c>
      <c r="M251" s="164" t="str">
        <f t="shared" si="138"/>
        <v>96</v>
      </c>
      <c r="N251" s="132">
        <f t="shared" si="139"/>
        <v>150.88671875</v>
      </c>
      <c r="O251" s="182"/>
      <c r="P251" s="166" t="str">
        <f>_xlfn.XLOOKUP(C251,全武将名字及头像!$B$3:$B$257,全武将名字及头像!$H$3:$H$257)</f>
        <v>A0</v>
      </c>
      <c r="Q251" s="166">
        <f>_xlfn.XLOOKUP(C251,全武将名字及头像!$B$3:$B$257,全武将名字及头像!$I$3:$I$257)</f>
        <v>56</v>
      </c>
      <c r="R251" s="166" t="str">
        <f>_xlfn.XLOOKUP(C251,全武将名字及头像!$B$3:$B$257,全武将名字及头像!$J$3:$J$257)</f>
        <v>5E</v>
      </c>
      <c r="S251" s="166" t="str">
        <f>_xlfn.XLOOKUP(C251,全武将名字及头像!$B$3:$B$257,全武将名字及头像!$K$3:$K$257)</f>
        <v>FF</v>
      </c>
      <c r="T251" s="132" t="s">
        <v>93</v>
      </c>
      <c r="U251" s="167" t="str">
        <f>_xlfn.XLOOKUP(C251,武将属性排列!$C$1:$C$255,武将属性排列!$D$1:$D$255)</f>
        <v>在野</v>
      </c>
      <c r="V251" s="168">
        <f>_xlfn.XLOOKUP(C251,武将属性排列!$C$1:$C$255,武将属性排列!$E$1:$E$255)</f>
        <v>75</v>
      </c>
      <c r="W251" s="168">
        <f>_xlfn.XLOOKUP(C251,武将属性排列!$C$1:$C$255,武将属性排列!$F$1:$F$255)</f>
        <v>71</v>
      </c>
      <c r="X251" s="168">
        <f>_xlfn.XLOOKUP(C251,武将属性排列!$C$1:$C$255,武将属性排列!$G$1:$G$255)</f>
        <v>71</v>
      </c>
      <c r="Y251" s="168">
        <f>_xlfn.XLOOKUP(C251,武将属性排列!$C$1:$C$255,武将属性排列!$I$1:$I$255)</f>
        <v>70</v>
      </c>
      <c r="Z251" s="169">
        <f>_xlfn.XLOOKUP(C251,武将属性排列!$C$1:$C$255,武将属性排列!$K$1:$K$255)</f>
        <v>1</v>
      </c>
      <c r="AA251" s="169">
        <v>500</v>
      </c>
      <c r="AB251" s="168">
        <f>_xlfn.XLOOKUP(C251,武将属性排列!$C$1:$C$255,武将属性排列!$O$1:$O$255)</f>
        <v>51</v>
      </c>
      <c r="AC251" s="170">
        <f t="shared" si="161"/>
        <v>26672</v>
      </c>
      <c r="AD251" s="170" t="str">
        <f t="shared" si="140"/>
        <v>6830</v>
      </c>
      <c r="AE251" s="182"/>
      <c r="AF251" s="171">
        <f t="shared" si="159"/>
        <v>40</v>
      </c>
      <c r="AG251" s="172" t="str">
        <f t="shared" si="141"/>
        <v>4B</v>
      </c>
      <c r="AH251" s="172" t="str">
        <f t="shared" si="142"/>
        <v>47</v>
      </c>
      <c r="AI251" s="172" t="str">
        <f t="shared" si="143"/>
        <v>47</v>
      </c>
      <c r="AJ251" s="164">
        <f t="shared" si="144"/>
        <v>20</v>
      </c>
      <c r="AK251" s="172" t="str">
        <f t="shared" si="145"/>
        <v>46</v>
      </c>
      <c r="AL251" s="183" t="str">
        <f t="shared" si="146"/>
        <v>水军</v>
      </c>
      <c r="AM251" s="184">
        <f t="shared" si="147"/>
        <v>1</v>
      </c>
      <c r="AN251" s="172" t="str">
        <f t="shared" si="148"/>
        <v>5</v>
      </c>
      <c r="AO251" s="174">
        <f t="shared" si="149"/>
        <v>0</v>
      </c>
      <c r="AP251" s="174">
        <f t="shared" si="150"/>
        <v>4</v>
      </c>
      <c r="AQ251" s="175">
        <f t="shared" si="151"/>
        <v>3</v>
      </c>
      <c r="AR251" s="176" t="str">
        <f t="shared" si="152"/>
        <v>33</v>
      </c>
      <c r="AS251" s="182"/>
      <c r="AT251" s="177" t="str">
        <f>_xlfn.XLOOKUP(C251,全武将名字及头像!$B$3:$B$257,全武将名字及头像!$P$3:$P$257)</f>
        <v>F7</v>
      </c>
      <c r="AU251" s="178"/>
      <c r="AV251" s="177">
        <f>_xlfn.XLOOKUP(C251,全武将名字及头像!$B$3:$B$257,全武将名字及头像!$Q$3:$Q$257)</f>
        <v>14</v>
      </c>
      <c r="DD251" s="121" t="str">
        <f>LOOKUP(C251,全武将名字及头像!$B$3:$B$257,全武将名字及头像!$B$3:$B$257)</f>
        <v>朱然</v>
      </c>
      <c r="DE251" s="121">
        <f t="shared" si="153"/>
        <v>1</v>
      </c>
    </row>
    <row r="252" spans="1:109">
      <c r="A252" s="192" t="str">
        <f t="shared" si="160"/>
        <v>F8</v>
      </c>
      <c r="B252" s="131">
        <v>248</v>
      </c>
      <c r="C252" s="75" t="s">
        <v>416</v>
      </c>
      <c r="D252" s="131" t="str">
        <f t="shared" si="134"/>
        <v>2212</v>
      </c>
      <c r="E252" s="131">
        <f t="shared" si="154"/>
        <v>8722</v>
      </c>
      <c r="F252" s="131" t="str">
        <f t="shared" si="135"/>
        <v>96E8</v>
      </c>
      <c r="G252" s="131">
        <f t="shared" si="155"/>
        <v>38632</v>
      </c>
      <c r="H252" s="131" t="str">
        <f t="shared" si="136"/>
        <v>26DC</v>
      </c>
      <c r="I252" s="131">
        <f t="shared" si="156"/>
        <v>9948</v>
      </c>
      <c r="J252" s="132">
        <v>5</v>
      </c>
      <c r="K252" s="164" t="str">
        <f t="shared" si="137"/>
        <v>E8</v>
      </c>
      <c r="L252" s="132">
        <f t="shared" si="157"/>
        <v>232</v>
      </c>
      <c r="M252" s="164" t="str">
        <f t="shared" si="138"/>
        <v>96</v>
      </c>
      <c r="N252" s="132">
        <f t="shared" si="139"/>
        <v>150.90625</v>
      </c>
      <c r="O252" s="182"/>
      <c r="P252" s="166" t="str">
        <f>_xlfn.XLOOKUP(C252,全武将名字及头像!$B$3:$B$257,全武将名字及头像!$H$3:$H$257)</f>
        <v>A0</v>
      </c>
      <c r="Q252" s="166">
        <f>_xlfn.XLOOKUP(C252,全武将名字及头像!$B$3:$B$257,全武将名字及头像!$I$3:$I$257)</f>
        <v>56</v>
      </c>
      <c r="R252" s="166">
        <f>_xlfn.XLOOKUP(C252,全武将名字及头像!$B$3:$B$257,全武将名字及头像!$J$3:$J$257)</f>
        <v>70</v>
      </c>
      <c r="S252" s="166" t="str">
        <f>_xlfn.XLOOKUP(C252,全武将名字及头像!$B$3:$B$257,全武将名字及头像!$K$3:$K$257)</f>
        <v>FF</v>
      </c>
      <c r="T252" s="132" t="s">
        <v>93</v>
      </c>
      <c r="U252" s="167" t="str">
        <f>_xlfn.XLOOKUP(C252,武将属性排列!$C$1:$C$255,武将属性排列!$D$1:$D$255)</f>
        <v>在野</v>
      </c>
      <c r="V252" s="168">
        <f>_xlfn.XLOOKUP(C252,武将属性排列!$C$1:$C$255,武将属性排列!$E$1:$E$255)</f>
        <v>71</v>
      </c>
      <c r="W252" s="168">
        <f>_xlfn.XLOOKUP(C252,武将属性排列!$C$1:$C$255,武将属性排列!$F$1:$F$255)</f>
        <v>72</v>
      </c>
      <c r="X252" s="168">
        <f>_xlfn.XLOOKUP(C252,武将属性排列!$C$1:$C$255,武将属性排列!$G$1:$G$255)</f>
        <v>56</v>
      </c>
      <c r="Y252" s="168">
        <f>_xlfn.XLOOKUP(C252,武将属性排列!$C$1:$C$255,武将属性排列!$I$1:$I$255)</f>
        <v>88</v>
      </c>
      <c r="Z252" s="169">
        <f>_xlfn.XLOOKUP(C252,武将属性排列!$C$1:$C$255,武将属性排列!$K$1:$K$255)</f>
        <v>0</v>
      </c>
      <c r="AA252" s="169">
        <v>500</v>
      </c>
      <c r="AB252" s="168">
        <f>_xlfn.XLOOKUP(C252,武将属性排列!$C$1:$C$255,武将属性排列!$O$1:$O$255)</f>
        <v>68</v>
      </c>
      <c r="AC252" s="170">
        <f t="shared" si="161"/>
        <v>26680</v>
      </c>
      <c r="AD252" s="170" t="str">
        <f t="shared" si="140"/>
        <v>6838</v>
      </c>
      <c r="AE252" s="182"/>
      <c r="AF252" s="171">
        <f t="shared" si="159"/>
        <v>40</v>
      </c>
      <c r="AG252" s="172" t="str">
        <f t="shared" si="141"/>
        <v>47</v>
      </c>
      <c r="AH252" s="172" t="str">
        <f t="shared" si="142"/>
        <v>48</v>
      </c>
      <c r="AI252" s="172" t="str">
        <f t="shared" si="143"/>
        <v>38</v>
      </c>
      <c r="AJ252" s="164">
        <f t="shared" si="144"/>
        <v>30</v>
      </c>
      <c r="AK252" s="172" t="str">
        <f t="shared" si="145"/>
        <v>58</v>
      </c>
      <c r="AL252" s="183" t="str">
        <f t="shared" si="146"/>
        <v>平军</v>
      </c>
      <c r="AM252" s="184" t="str">
        <f t="shared" si="147"/>
        <v>0</v>
      </c>
      <c r="AN252" s="172" t="str">
        <f t="shared" si="148"/>
        <v>5</v>
      </c>
      <c r="AO252" s="174">
        <f t="shared" si="149"/>
        <v>0</v>
      </c>
      <c r="AP252" s="174">
        <f t="shared" si="150"/>
        <v>4</v>
      </c>
      <c r="AQ252" s="175">
        <f t="shared" si="151"/>
        <v>2</v>
      </c>
      <c r="AR252" s="176" t="str">
        <f t="shared" si="152"/>
        <v>44</v>
      </c>
      <c r="AS252" s="182"/>
      <c r="AT252" s="177" t="str">
        <f>_xlfn.XLOOKUP(C252,全武将名字及头像!$B$3:$B$257,全武将名字及头像!$P$3:$P$257)</f>
        <v>F7</v>
      </c>
      <c r="AU252" s="178"/>
      <c r="AV252" s="177">
        <f>_xlfn.XLOOKUP(C252,全武将名字及头像!$B$3:$B$257,全武将名字及头像!$Q$3:$Q$257)</f>
        <v>28</v>
      </c>
      <c r="DD252" s="121" t="str">
        <f>LOOKUP(C252,全武将名字及头像!$B$3:$B$257,全武将名字及头像!$B$3:$B$257)</f>
        <v>朱治</v>
      </c>
      <c r="DE252" s="121">
        <f t="shared" si="153"/>
        <v>1</v>
      </c>
    </row>
    <row r="253" spans="1:109">
      <c r="A253" s="192" t="str">
        <f t="shared" si="160"/>
        <v>F9</v>
      </c>
      <c r="B253" s="131">
        <v>249</v>
      </c>
      <c r="C253" s="75" t="s">
        <v>417</v>
      </c>
      <c r="D253" s="131" t="str">
        <f t="shared" si="134"/>
        <v>2214</v>
      </c>
      <c r="E253" s="131">
        <f t="shared" si="154"/>
        <v>8724</v>
      </c>
      <c r="F253" s="131" t="str">
        <f t="shared" si="135"/>
        <v>96ED</v>
      </c>
      <c r="G253" s="131">
        <f t="shared" si="155"/>
        <v>38637</v>
      </c>
      <c r="H253" s="131" t="str">
        <f t="shared" si="136"/>
        <v>26E1</v>
      </c>
      <c r="I253" s="131">
        <f t="shared" si="156"/>
        <v>9953</v>
      </c>
      <c r="J253" s="132">
        <v>5</v>
      </c>
      <c r="K253" s="164" t="str">
        <f t="shared" si="137"/>
        <v>ED</v>
      </c>
      <c r="L253" s="132">
        <f t="shared" si="157"/>
        <v>237</v>
      </c>
      <c r="M253" s="164" t="str">
        <f t="shared" si="138"/>
        <v>96</v>
      </c>
      <c r="N253" s="132">
        <f t="shared" si="139"/>
        <v>150.92578125</v>
      </c>
      <c r="O253" s="182"/>
      <c r="P253" s="166" t="str">
        <f>_xlfn.XLOOKUP(C253,全武将名字及头像!$B$3:$B$257,全武将名字及头像!$H$3:$H$257)</f>
        <v>A0</v>
      </c>
      <c r="Q253" s="166">
        <f>_xlfn.XLOOKUP(C253,全武将名字及头像!$B$3:$B$257,全武将名字及头像!$I$3:$I$257)</f>
        <v>72</v>
      </c>
      <c r="R253" s="166">
        <f>_xlfn.XLOOKUP(C253,全武将名字及头像!$B$3:$B$257,全武将名字及头像!$J$3:$J$257)</f>
        <v>74</v>
      </c>
      <c r="S253" s="166">
        <f>_xlfn.XLOOKUP(C253,全武将名字及头像!$B$3:$B$257,全武将名字及头像!$K$3:$K$257)</f>
        <v>76</v>
      </c>
      <c r="T253" s="132" t="s">
        <v>93</v>
      </c>
      <c r="U253" s="167" t="str">
        <f>_xlfn.XLOOKUP(C253,武将属性排列!$C$1:$C$255,武将属性排列!$D$1:$D$255)</f>
        <v>在野</v>
      </c>
      <c r="V253" s="168">
        <f>_xlfn.XLOOKUP(C253,武将属性排列!$C$1:$C$255,武将属性排列!$E$1:$E$255)</f>
        <v>64</v>
      </c>
      <c r="W253" s="168">
        <f>_xlfn.XLOOKUP(C253,武将属性排列!$C$1:$C$255,武将属性排列!$F$1:$F$255)</f>
        <v>91</v>
      </c>
      <c r="X253" s="168">
        <f>_xlfn.XLOOKUP(C253,武将属性排列!$C$1:$C$255,武将属性排列!$G$1:$G$255)</f>
        <v>50</v>
      </c>
      <c r="Y253" s="168">
        <f>_xlfn.XLOOKUP(C253,武将属性排列!$C$1:$C$255,武将属性排列!$I$1:$I$255)</f>
        <v>97</v>
      </c>
      <c r="Z253" s="169">
        <f>_xlfn.XLOOKUP(C253,武将属性排列!$C$1:$C$255,武将属性排列!$K$1:$K$255)</f>
        <v>0</v>
      </c>
      <c r="AA253" s="169">
        <v>500</v>
      </c>
      <c r="AB253" s="168">
        <f>_xlfn.XLOOKUP(C253,武将属性排列!$C$1:$C$255,武将属性排列!$O$1:$O$255)</f>
        <v>96</v>
      </c>
      <c r="AC253" s="170">
        <f t="shared" si="161"/>
        <v>26688</v>
      </c>
      <c r="AD253" s="170" t="str">
        <f t="shared" si="140"/>
        <v>6840</v>
      </c>
      <c r="AE253" s="182"/>
      <c r="AF253" s="171">
        <f t="shared" si="159"/>
        <v>40</v>
      </c>
      <c r="AG253" s="172" t="str">
        <f t="shared" si="141"/>
        <v>40</v>
      </c>
      <c r="AH253" s="172" t="str">
        <f t="shared" si="142"/>
        <v>5B</v>
      </c>
      <c r="AI253" s="172" t="str">
        <f t="shared" si="143"/>
        <v>32</v>
      </c>
      <c r="AJ253" s="164">
        <f t="shared" si="144"/>
        <v>30</v>
      </c>
      <c r="AK253" s="172" t="str">
        <f t="shared" si="145"/>
        <v>61</v>
      </c>
      <c r="AL253" s="183" t="str">
        <f t="shared" si="146"/>
        <v>平军</v>
      </c>
      <c r="AM253" s="184" t="str">
        <f t="shared" si="147"/>
        <v>0</v>
      </c>
      <c r="AN253" s="172" t="str">
        <f t="shared" si="148"/>
        <v>5</v>
      </c>
      <c r="AO253" s="174">
        <f t="shared" si="149"/>
        <v>0</v>
      </c>
      <c r="AP253" s="174">
        <f t="shared" si="150"/>
        <v>4</v>
      </c>
      <c r="AQ253" s="175">
        <f t="shared" si="151"/>
        <v>2</v>
      </c>
      <c r="AR253" s="176" t="str">
        <f t="shared" si="152"/>
        <v>60</v>
      </c>
      <c r="AS253" s="182"/>
      <c r="AT253" s="177" t="str">
        <f>_xlfn.XLOOKUP(C253,全武将名字及头像!$B$3:$B$257,全武将名字及头像!$P$3:$P$257)</f>
        <v>F8</v>
      </c>
      <c r="AU253" s="178"/>
      <c r="AV253" s="177">
        <f>_xlfn.XLOOKUP(C253,全武将名字及头像!$B$3:$B$257,全武将名字及头像!$Q$3:$Q$257)</f>
        <v>0</v>
      </c>
      <c r="DD253" s="121" t="str">
        <f>LOOKUP(C253,全武将名字及头像!$B$3:$B$257,全武将名字及头像!$B$3:$B$257)</f>
        <v>诸葛瑾</v>
      </c>
      <c r="DE253" s="121">
        <f t="shared" si="153"/>
        <v>1</v>
      </c>
    </row>
    <row r="254" spans="1:109">
      <c r="A254" s="192" t="str">
        <f t="shared" si="160"/>
        <v>FA</v>
      </c>
      <c r="B254" s="131">
        <v>250</v>
      </c>
      <c r="C254" s="75" t="s">
        <v>418</v>
      </c>
      <c r="D254" s="131" t="str">
        <f t="shared" si="134"/>
        <v>2216</v>
      </c>
      <c r="E254" s="131">
        <f t="shared" si="154"/>
        <v>8726</v>
      </c>
      <c r="F254" s="131" t="str">
        <f t="shared" si="135"/>
        <v>96F2</v>
      </c>
      <c r="G254" s="131">
        <f t="shared" si="155"/>
        <v>38642</v>
      </c>
      <c r="H254" s="131" t="str">
        <f t="shared" si="136"/>
        <v>26E6</v>
      </c>
      <c r="I254" s="131">
        <f t="shared" si="156"/>
        <v>9958</v>
      </c>
      <c r="J254" s="132">
        <v>5</v>
      </c>
      <c r="K254" s="164" t="str">
        <f t="shared" si="137"/>
        <v>F2</v>
      </c>
      <c r="L254" s="132">
        <f t="shared" si="157"/>
        <v>242</v>
      </c>
      <c r="M254" s="164" t="str">
        <f t="shared" si="138"/>
        <v>96</v>
      </c>
      <c r="N254" s="132">
        <f t="shared" si="139"/>
        <v>150.9453125</v>
      </c>
      <c r="O254" s="182"/>
      <c r="P254" s="166" t="str">
        <f>_xlfn.XLOOKUP(C254,全武将名字及头像!$B$3:$B$257,全武将名字及头像!$H$3:$H$257)</f>
        <v>A0</v>
      </c>
      <c r="Q254" s="166">
        <f>_xlfn.XLOOKUP(C254,全武将名字及头像!$B$3:$B$257,全武将名字及头像!$I$3:$I$257)</f>
        <v>72</v>
      </c>
      <c r="R254" s="166">
        <f>_xlfn.XLOOKUP(C254,全武将名字及头像!$B$3:$B$257,全武将名字及头像!$J$3:$J$257)</f>
        <v>74</v>
      </c>
      <c r="S254" s="166">
        <f>_xlfn.XLOOKUP(C254,全武将名字及头像!$B$3:$B$257,全武将名字及头像!$K$3:$K$257)</f>
        <v>78</v>
      </c>
      <c r="T254" s="132" t="s">
        <v>93</v>
      </c>
      <c r="U254" s="167" t="str">
        <f>_xlfn.XLOOKUP(C254,武将属性排列!$C$1:$C$255,武将属性排列!$D$1:$D$255)</f>
        <v>在野</v>
      </c>
      <c r="V254" s="168">
        <f>_xlfn.XLOOKUP(C254,武将属性排列!$C$1:$C$255,武将属性排列!$E$1:$E$255)</f>
        <v>78</v>
      </c>
      <c r="W254" s="168">
        <f>_xlfn.XLOOKUP(C254,武将属性排列!$C$1:$C$255,武将属性排列!$F$1:$F$255)</f>
        <v>86</v>
      </c>
      <c r="X254" s="168">
        <f>_xlfn.XLOOKUP(C254,武将属性排列!$C$1:$C$255,武将属性排列!$G$1:$G$255)</f>
        <v>51</v>
      </c>
      <c r="Y254" s="168">
        <f>_xlfn.XLOOKUP(C254,武将属性排列!$C$1:$C$255,武将属性排列!$I$1:$I$255)</f>
        <v>97</v>
      </c>
      <c r="Z254" s="169">
        <f>_xlfn.XLOOKUP(C254,武将属性排列!$C$1:$C$255,武将属性排列!$K$1:$K$255)</f>
        <v>1</v>
      </c>
      <c r="AA254" s="169">
        <v>500</v>
      </c>
      <c r="AB254" s="168">
        <f>_xlfn.XLOOKUP(C254,武将属性排列!$C$1:$C$255,武将属性排列!$O$1:$O$255)</f>
        <v>77</v>
      </c>
      <c r="AC254" s="170">
        <f t="shared" si="161"/>
        <v>26696</v>
      </c>
      <c r="AD254" s="170" t="str">
        <f t="shared" si="140"/>
        <v>6848</v>
      </c>
      <c r="AE254" s="182"/>
      <c r="AF254" s="171">
        <f t="shared" si="159"/>
        <v>40</v>
      </c>
      <c r="AG254" s="172" t="str">
        <f t="shared" si="141"/>
        <v>4E</v>
      </c>
      <c r="AH254" s="172" t="str">
        <f t="shared" si="142"/>
        <v>56</v>
      </c>
      <c r="AI254" s="172" t="str">
        <f t="shared" si="143"/>
        <v>33</v>
      </c>
      <c r="AJ254" s="164">
        <f t="shared" si="144"/>
        <v>30</v>
      </c>
      <c r="AK254" s="172" t="str">
        <f t="shared" si="145"/>
        <v>61</v>
      </c>
      <c r="AL254" s="183" t="str">
        <f t="shared" si="146"/>
        <v>水军</v>
      </c>
      <c r="AM254" s="184">
        <f t="shared" si="147"/>
        <v>1</v>
      </c>
      <c r="AN254" s="172" t="str">
        <f t="shared" si="148"/>
        <v>5</v>
      </c>
      <c r="AO254" s="174">
        <f t="shared" si="149"/>
        <v>0</v>
      </c>
      <c r="AP254" s="174">
        <f t="shared" si="150"/>
        <v>4</v>
      </c>
      <c r="AQ254" s="175">
        <f t="shared" si="151"/>
        <v>2</v>
      </c>
      <c r="AR254" s="176" t="str">
        <f t="shared" si="152"/>
        <v>4D</v>
      </c>
      <c r="AS254" s="182"/>
      <c r="AT254" s="177" t="str">
        <f>_xlfn.XLOOKUP(C254,全武将名字及头像!$B$3:$B$257,全武将名字及头像!$P$3:$P$257)</f>
        <v>F8</v>
      </c>
      <c r="AU254" s="178"/>
      <c r="AV254" s="177">
        <f>_xlfn.XLOOKUP(C254,全武将名字及头像!$B$3:$B$257,全武将名字及头像!$Q$3:$Q$257)</f>
        <v>14</v>
      </c>
      <c r="DD254" s="121" t="str">
        <f>LOOKUP(C254,全武将名字及头像!$B$3:$B$257,全武将名字及头像!$B$3:$B$257)</f>
        <v>诸葛恪</v>
      </c>
      <c r="DE254" s="121">
        <f t="shared" si="153"/>
        <v>1</v>
      </c>
    </row>
    <row r="255" spans="1:109">
      <c r="A255" s="192" t="str">
        <f t="shared" si="160"/>
        <v>FB</v>
      </c>
      <c r="B255" s="131">
        <v>251</v>
      </c>
      <c r="C255" s="75" t="s">
        <v>419</v>
      </c>
      <c r="D255" s="131" t="str">
        <f t="shared" si="134"/>
        <v>2218</v>
      </c>
      <c r="E255" s="131">
        <f t="shared" si="154"/>
        <v>8728</v>
      </c>
      <c r="F255" s="131" t="str">
        <f t="shared" si="135"/>
        <v>96F7</v>
      </c>
      <c r="G255" s="131">
        <f t="shared" si="155"/>
        <v>38647</v>
      </c>
      <c r="H255" s="131" t="str">
        <f t="shared" si="136"/>
        <v>26EB</v>
      </c>
      <c r="I255" s="131">
        <f t="shared" si="156"/>
        <v>9963</v>
      </c>
      <c r="J255" s="132">
        <v>5</v>
      </c>
      <c r="K255" s="164" t="str">
        <f t="shared" si="137"/>
        <v>F7</v>
      </c>
      <c r="L255" s="132">
        <f t="shared" si="157"/>
        <v>247</v>
      </c>
      <c r="M255" s="164" t="str">
        <f t="shared" si="138"/>
        <v>96</v>
      </c>
      <c r="N255" s="132">
        <f t="shared" si="139"/>
        <v>150.96484375</v>
      </c>
      <c r="O255" s="182"/>
      <c r="P255" s="166" t="str">
        <f>_xlfn.XLOOKUP(C255,全武将名字及头像!$B$3:$B$257,全武将名字及头像!$H$3:$H$257)</f>
        <v>A0</v>
      </c>
      <c r="Q255" s="166">
        <f>_xlfn.XLOOKUP(C255,全武将名字及头像!$B$3:$B$257,全武将名字及头像!$I$3:$I$257)</f>
        <v>72</v>
      </c>
      <c r="R255" s="166">
        <f>_xlfn.XLOOKUP(C255,全武将名字及头像!$B$3:$B$257,全武将名字及头像!$J$3:$J$257)</f>
        <v>74</v>
      </c>
      <c r="S255" s="166" t="str">
        <f>_xlfn.XLOOKUP(C255,全武将名字及头像!$B$3:$B$257,全武将名字及头像!$K$3:$K$257)</f>
        <v>7A</v>
      </c>
      <c r="T255" s="132" t="s">
        <v>93</v>
      </c>
      <c r="U255" s="167" t="str">
        <f>_xlfn.XLOOKUP(C255,武将属性排列!$C$1:$C$255,武将属性排列!$D$1:$D$255)</f>
        <v>在野</v>
      </c>
      <c r="V255" s="168">
        <f>_xlfn.XLOOKUP(C255,武将属性排列!$C$1:$C$255,武将属性排列!$E$1:$E$255)</f>
        <v>78</v>
      </c>
      <c r="W255" s="168">
        <f>_xlfn.XLOOKUP(C255,武将属性排列!$C$1:$C$255,武将属性排列!$F$1:$F$255)</f>
        <v>99</v>
      </c>
      <c r="X255" s="168">
        <f>_xlfn.XLOOKUP(C255,武将属性排列!$C$1:$C$255,武将属性排列!$G$1:$G$255)</f>
        <v>59</v>
      </c>
      <c r="Y255" s="168">
        <f>_xlfn.XLOOKUP(C255,武将属性排列!$C$1:$C$255,武将属性排列!$I$1:$I$255)</f>
        <v>97</v>
      </c>
      <c r="Z255" s="169">
        <f>_xlfn.XLOOKUP(C255,武将属性排列!$C$1:$C$255,武将属性排列!$K$1:$K$255)</f>
        <v>1</v>
      </c>
      <c r="AA255" s="169">
        <v>500</v>
      </c>
      <c r="AB255" s="168">
        <f>_xlfn.XLOOKUP(C255,武将属性排列!$C$1:$C$255,武将属性排列!$O$1:$O$255)</f>
        <v>99</v>
      </c>
      <c r="AC255" s="170">
        <f t="shared" si="161"/>
        <v>26704</v>
      </c>
      <c r="AD255" s="170" t="str">
        <f t="shared" si="140"/>
        <v>6850</v>
      </c>
      <c r="AE255" s="182"/>
      <c r="AF255" s="171">
        <f t="shared" si="159"/>
        <v>40</v>
      </c>
      <c r="AG255" s="172" t="str">
        <f t="shared" si="141"/>
        <v>4E</v>
      </c>
      <c r="AH255" s="172" t="str">
        <f t="shared" si="142"/>
        <v>63</v>
      </c>
      <c r="AI255" s="172" t="str">
        <f t="shared" si="143"/>
        <v>3B</v>
      </c>
      <c r="AJ255" s="164">
        <f t="shared" si="144"/>
        <v>30</v>
      </c>
      <c r="AK255" s="172" t="str">
        <f t="shared" si="145"/>
        <v>61</v>
      </c>
      <c r="AL255" s="183" t="str">
        <f t="shared" si="146"/>
        <v>水军</v>
      </c>
      <c r="AM255" s="184">
        <f t="shared" si="147"/>
        <v>1</v>
      </c>
      <c r="AN255" s="172" t="str">
        <f t="shared" si="148"/>
        <v>5</v>
      </c>
      <c r="AO255" s="174">
        <f t="shared" si="149"/>
        <v>0</v>
      </c>
      <c r="AP255" s="174">
        <f t="shared" si="150"/>
        <v>4</v>
      </c>
      <c r="AQ255" s="175">
        <f t="shared" si="151"/>
        <v>2</v>
      </c>
      <c r="AR255" s="176" t="str">
        <f t="shared" si="152"/>
        <v>63</v>
      </c>
      <c r="AS255" s="182"/>
      <c r="AT255" s="177" t="str">
        <f>_xlfn.XLOOKUP(C255,全武将名字及头像!$B$3:$B$257,全武将名字及头像!$P$3:$P$257)</f>
        <v>F8</v>
      </c>
      <c r="AU255" s="178"/>
      <c r="AV255" s="177">
        <f>_xlfn.XLOOKUP(C255,全武将名字及头像!$B$3:$B$257,全武将名字及头像!$Q$3:$Q$257)</f>
        <v>28</v>
      </c>
      <c r="DD255" s="121" t="str">
        <f>LOOKUP(C255,全武将名字及头像!$B$3:$B$257,全武将名字及头像!$B$3:$B$257)</f>
        <v>诸葛亮</v>
      </c>
      <c r="DE255" s="121">
        <f t="shared" si="153"/>
        <v>1</v>
      </c>
    </row>
    <row r="256" spans="1:109">
      <c r="A256" s="192" t="str">
        <f t="shared" si="160"/>
        <v>FC</v>
      </c>
      <c r="B256" s="131">
        <v>252</v>
      </c>
      <c r="C256" s="75" t="s">
        <v>420</v>
      </c>
      <c r="D256" s="131" t="str">
        <f t="shared" si="134"/>
        <v>221A</v>
      </c>
      <c r="E256" s="131">
        <f t="shared" si="154"/>
        <v>8730</v>
      </c>
      <c r="F256" s="131" t="str">
        <f t="shared" si="135"/>
        <v>96FC</v>
      </c>
      <c r="G256" s="131">
        <f t="shared" si="155"/>
        <v>38652</v>
      </c>
      <c r="H256" s="131" t="str">
        <f t="shared" si="136"/>
        <v>26F0</v>
      </c>
      <c r="I256" s="131">
        <f t="shared" si="156"/>
        <v>9968</v>
      </c>
      <c r="J256" s="132">
        <v>5</v>
      </c>
      <c r="K256" s="164" t="str">
        <f t="shared" si="137"/>
        <v>FC</v>
      </c>
      <c r="L256" s="132">
        <f t="shared" si="157"/>
        <v>252</v>
      </c>
      <c r="M256" s="164" t="str">
        <f t="shared" si="138"/>
        <v>96</v>
      </c>
      <c r="N256" s="132">
        <f t="shared" si="139"/>
        <v>150.984375</v>
      </c>
      <c r="O256" s="182"/>
      <c r="P256" s="166" t="str">
        <f>_xlfn.XLOOKUP(C256,全武将名字及头像!$B$3:$B$257,全武将名字及头像!$H$3:$H$257)</f>
        <v>A0</v>
      </c>
      <c r="Q256" s="166">
        <f>_xlfn.XLOOKUP(C256,全武将名字及头像!$B$3:$B$257,全武将名字及头像!$I$3:$I$257)</f>
        <v>72</v>
      </c>
      <c r="R256" s="166">
        <f>_xlfn.XLOOKUP(C256,全武将名字及头像!$B$3:$B$257,全武将名字及头像!$J$3:$J$257)</f>
        <v>74</v>
      </c>
      <c r="S256" s="166" t="str">
        <f>_xlfn.XLOOKUP(C256,全武将名字及头像!$B$3:$B$257,全武将名字及头像!$K$3:$K$257)</f>
        <v>7C</v>
      </c>
      <c r="T256" s="132" t="s">
        <v>93</v>
      </c>
      <c r="U256" s="167" t="str">
        <f>_xlfn.XLOOKUP(C256,武将属性排列!$C$1:$C$255,武将属性排列!$D$1:$D$255)</f>
        <v>在野</v>
      </c>
      <c r="V256" s="168">
        <f>_xlfn.XLOOKUP(C256,武将属性排列!$C$1:$C$255,武将属性排列!$E$1:$E$255)</f>
        <v>91</v>
      </c>
      <c r="W256" s="168">
        <f>_xlfn.XLOOKUP(C256,武将属性排列!$C$1:$C$255,武将属性排列!$F$1:$F$255)</f>
        <v>86</v>
      </c>
      <c r="X256" s="168">
        <f>_xlfn.XLOOKUP(C256,武将属性排列!$C$1:$C$255,武将属性排列!$G$1:$G$255)</f>
        <v>70</v>
      </c>
      <c r="Y256" s="168">
        <f>_xlfn.XLOOKUP(C256,武将属性排列!$C$1:$C$255,武将属性排列!$I$1:$I$255)</f>
        <v>97</v>
      </c>
      <c r="Z256" s="169">
        <f>_xlfn.XLOOKUP(C256,武将属性排列!$C$1:$C$255,武将属性排列!$K$1:$K$255)</f>
        <v>2</v>
      </c>
      <c r="AA256" s="169">
        <v>500</v>
      </c>
      <c r="AB256" s="168">
        <f>_xlfn.XLOOKUP(C256,武将属性排列!$C$1:$C$255,武将属性排列!$O$1:$O$255)</f>
        <v>90</v>
      </c>
      <c r="AC256" s="170">
        <f t="shared" si="161"/>
        <v>26712</v>
      </c>
      <c r="AD256" s="170" t="str">
        <f t="shared" si="140"/>
        <v>6858</v>
      </c>
      <c r="AE256" s="182"/>
      <c r="AF256" s="171">
        <f t="shared" si="159"/>
        <v>40</v>
      </c>
      <c r="AG256" s="172" t="str">
        <f t="shared" si="141"/>
        <v>5B</v>
      </c>
      <c r="AH256" s="172" t="str">
        <f t="shared" si="142"/>
        <v>56</v>
      </c>
      <c r="AI256" s="172" t="str">
        <f t="shared" si="143"/>
        <v>46</v>
      </c>
      <c r="AJ256" s="164">
        <f t="shared" si="144"/>
        <v>20</v>
      </c>
      <c r="AK256" s="172" t="str">
        <f t="shared" si="145"/>
        <v>61</v>
      </c>
      <c r="AL256" s="183" t="str">
        <f t="shared" si="146"/>
        <v>山军</v>
      </c>
      <c r="AM256" s="184">
        <f t="shared" si="147"/>
        <v>2</v>
      </c>
      <c r="AN256" s="172" t="str">
        <f t="shared" si="148"/>
        <v>5</v>
      </c>
      <c r="AO256" s="174">
        <f t="shared" si="149"/>
        <v>0</v>
      </c>
      <c r="AP256" s="174">
        <f t="shared" si="150"/>
        <v>4</v>
      </c>
      <c r="AQ256" s="175">
        <f t="shared" si="151"/>
        <v>3</v>
      </c>
      <c r="AR256" s="176" t="str">
        <f t="shared" si="152"/>
        <v>5A</v>
      </c>
      <c r="AS256" s="182"/>
      <c r="AT256" s="177" t="str">
        <f>_xlfn.XLOOKUP(C256,全武将名字及头像!$B$3:$B$257,全武将名字及头像!$P$3:$P$257)</f>
        <v>F9</v>
      </c>
      <c r="AU256" s="178"/>
      <c r="AV256" s="177">
        <f>_xlfn.XLOOKUP(C256,全武将名字及头像!$B$3:$B$257,全武将名字及头像!$Q$3:$Q$257)</f>
        <v>0</v>
      </c>
      <c r="DD256" s="121" t="str">
        <f>LOOKUP(C256,全武将名字及头像!$B$3:$B$257,全武将名字及头像!$B$3:$B$257)</f>
        <v>诸葛瞻</v>
      </c>
      <c r="DE256" s="121">
        <f t="shared" si="153"/>
        <v>1</v>
      </c>
    </row>
    <row r="257" spans="1:109">
      <c r="A257" s="192" t="str">
        <f t="shared" si="160"/>
        <v>FD</v>
      </c>
      <c r="B257" s="131">
        <v>253</v>
      </c>
      <c r="C257" s="3" t="s">
        <v>421</v>
      </c>
      <c r="D257" s="131" t="str">
        <f t="shared" si="134"/>
        <v>221C</v>
      </c>
      <c r="E257" s="131">
        <f t="shared" si="154"/>
        <v>8732</v>
      </c>
      <c r="F257" s="131" t="str">
        <f t="shared" si="135"/>
        <v>9701</v>
      </c>
      <c r="G257" s="131">
        <f t="shared" si="155"/>
        <v>38657</v>
      </c>
      <c r="H257" s="131" t="str">
        <f t="shared" si="136"/>
        <v>26F5</v>
      </c>
      <c r="I257" s="131">
        <f t="shared" si="156"/>
        <v>9973</v>
      </c>
      <c r="J257" s="132">
        <v>5</v>
      </c>
      <c r="K257" s="164" t="str">
        <f t="shared" si="137"/>
        <v>01</v>
      </c>
      <c r="L257" s="132">
        <f t="shared" si="157"/>
        <v>1</v>
      </c>
      <c r="M257" s="164" t="str">
        <f t="shared" si="138"/>
        <v>97</v>
      </c>
      <c r="N257" s="132">
        <f t="shared" si="139"/>
        <v>151.00390625</v>
      </c>
      <c r="O257" s="182"/>
      <c r="P257" s="166" t="str">
        <f>_xlfn.XLOOKUP(C257,全武将名字及头像!$B$3:$B$257,全武将名字及头像!$H$3:$H$257)</f>
        <v>9F</v>
      </c>
      <c r="Q257" s="166">
        <f>_xlfn.XLOOKUP(C257,全武将名字及头像!$B$3:$B$257,全武将名字及头像!$I$3:$I$257)</f>
        <v>78</v>
      </c>
      <c r="R257" s="166" t="str">
        <f>_xlfn.XLOOKUP(C257,全武将名字及头像!$B$3:$B$257,全武将名字及头像!$J$3:$J$257)</f>
        <v>7A</v>
      </c>
      <c r="S257" s="166" t="str">
        <f>_xlfn.XLOOKUP(C257,全武将名字及头像!$B$3:$B$257,全武将名字及头像!$K$3:$K$257)</f>
        <v>FF</v>
      </c>
      <c r="T257" s="132" t="s">
        <v>93</v>
      </c>
      <c r="U257" s="167" t="str">
        <f>_xlfn.XLOOKUP(C257,武将属性排列!$C$1:$C$255,武将属性排列!$D$1:$D$255)</f>
        <v>在野</v>
      </c>
      <c r="V257" s="168">
        <f>_xlfn.XLOOKUP(C257,武将属性排列!$C$1:$C$255,武将属性排列!$E$1:$E$255)</f>
        <v>94</v>
      </c>
      <c r="W257" s="168">
        <f>_xlfn.XLOOKUP(C257,武将属性排列!$C$1:$C$255,武将属性排列!$F$1:$F$255)</f>
        <v>53</v>
      </c>
      <c r="X257" s="168">
        <f>_xlfn.XLOOKUP(C257,武将属性排列!$C$1:$C$255,武将属性排列!$G$1:$G$255)</f>
        <v>83</v>
      </c>
      <c r="Y257" s="168">
        <f>_xlfn.XLOOKUP(C257,武将属性排列!$C$1:$C$255,武将属性排列!$I$1:$I$255)</f>
        <v>50</v>
      </c>
      <c r="Z257" s="169">
        <f>_xlfn.XLOOKUP(C257,武将属性排列!$C$1:$C$255,武将属性排列!$K$1:$K$255)</f>
        <v>2</v>
      </c>
      <c r="AA257" s="169">
        <v>500</v>
      </c>
      <c r="AB257" s="168">
        <f>_xlfn.XLOOKUP(C257,武将属性排列!$C$1:$C$255,武将属性排列!$O$1:$O$255)</f>
        <v>53</v>
      </c>
      <c r="AC257" s="170">
        <f t="shared" si="161"/>
        <v>26720</v>
      </c>
      <c r="AD257" s="170" t="str">
        <f t="shared" si="140"/>
        <v>6860</v>
      </c>
      <c r="AE257" s="182"/>
      <c r="AF257" s="171">
        <f t="shared" si="159"/>
        <v>40</v>
      </c>
      <c r="AG257" s="172" t="str">
        <f t="shared" si="141"/>
        <v>5E</v>
      </c>
      <c r="AH257" s="172" t="str">
        <f t="shared" si="142"/>
        <v>35</v>
      </c>
      <c r="AI257" s="172" t="str">
        <f t="shared" si="143"/>
        <v>53</v>
      </c>
      <c r="AJ257" s="164">
        <f t="shared" si="144"/>
        <v>20</v>
      </c>
      <c r="AK257" s="172" t="str">
        <f t="shared" si="145"/>
        <v>32</v>
      </c>
      <c r="AL257" s="183" t="str">
        <f t="shared" si="146"/>
        <v>山军</v>
      </c>
      <c r="AM257" s="184">
        <f t="shared" si="147"/>
        <v>2</v>
      </c>
      <c r="AN257" s="172" t="str">
        <f t="shared" si="148"/>
        <v>5</v>
      </c>
      <c r="AO257" s="174">
        <f t="shared" si="149"/>
        <v>0</v>
      </c>
      <c r="AP257" s="174">
        <f t="shared" si="150"/>
        <v>3</v>
      </c>
      <c r="AQ257" s="175">
        <f t="shared" si="151"/>
        <v>3</v>
      </c>
      <c r="AR257" s="176" t="str">
        <f t="shared" si="152"/>
        <v>35</v>
      </c>
      <c r="AS257" s="182"/>
      <c r="AT257" s="177" t="str">
        <f>_xlfn.XLOOKUP(C257,全武将名字及头像!$B$3:$B$257,全武将名字及头像!$P$3:$P$257)</f>
        <v>F9</v>
      </c>
      <c r="AU257" s="178"/>
      <c r="AV257" s="177">
        <f>_xlfn.XLOOKUP(C257,全武将名字及头像!$B$3:$B$257,全武将名字及头像!$Q$3:$Q$257)</f>
        <v>14</v>
      </c>
      <c r="DD257" s="121" t="str">
        <f>LOOKUP(C257,全武将名字及头像!$B$3:$B$257,全武将名字及头像!$B$3:$B$257)</f>
        <v>祝融</v>
      </c>
      <c r="DE257" s="121">
        <f t="shared" si="153"/>
        <v>1</v>
      </c>
    </row>
    <row r="258" spans="1:109">
      <c r="A258" s="192" t="str">
        <f t="shared" si="160"/>
        <v>FE</v>
      </c>
      <c r="B258" s="131">
        <v>254</v>
      </c>
      <c r="C258" s="3" t="s">
        <v>422</v>
      </c>
      <c r="D258" s="131" t="str">
        <f t="shared" si="134"/>
        <v>221E</v>
      </c>
      <c r="E258" s="131">
        <f t="shared" si="154"/>
        <v>8734</v>
      </c>
      <c r="F258" s="131" t="str">
        <f t="shared" si="135"/>
        <v>9706</v>
      </c>
      <c r="G258" s="131">
        <f t="shared" si="155"/>
        <v>38662</v>
      </c>
      <c r="H258" s="131" t="str">
        <f t="shared" si="136"/>
        <v>26FA</v>
      </c>
      <c r="I258" s="131">
        <f t="shared" si="156"/>
        <v>9978</v>
      </c>
      <c r="J258" s="132">
        <v>5</v>
      </c>
      <c r="K258" s="164" t="str">
        <f t="shared" si="137"/>
        <v>06</v>
      </c>
      <c r="L258" s="132">
        <f t="shared" si="157"/>
        <v>6</v>
      </c>
      <c r="M258" s="164" t="str">
        <f t="shared" si="138"/>
        <v>97</v>
      </c>
      <c r="N258" s="132">
        <f t="shared" si="139"/>
        <v>151.0234375</v>
      </c>
      <c r="O258" s="195"/>
      <c r="P258" s="166" t="str">
        <f>_xlfn.XLOOKUP(C258,全武将名字及头像!$B$3:$B$257,全武将名字及头像!$H$3:$H$257)</f>
        <v>A1</v>
      </c>
      <c r="Q258" s="166">
        <f>_xlfn.XLOOKUP(C258,全武将名字及头像!$B$3:$B$257,全武将名字及头像!$I$3:$I$257)</f>
        <v>54</v>
      </c>
      <c r="R258" s="166">
        <f>_xlfn.XLOOKUP(C258,全武将名字及头像!$B$3:$B$257,全武将名字及头像!$J$3:$J$257)</f>
        <v>56</v>
      </c>
      <c r="S258" s="166" t="str">
        <f>_xlfn.XLOOKUP(C258,全武将名字及头像!$B$3:$B$257,全武将名字及头像!$K$3:$K$257)</f>
        <v>FF</v>
      </c>
      <c r="T258" s="132" t="s">
        <v>93</v>
      </c>
      <c r="U258" s="167" t="str">
        <f>_xlfn.XLOOKUP(C258,武将属性排列!$C$1:$C$255,武将属性排列!$D$1:$D$255)</f>
        <v>在野</v>
      </c>
      <c r="V258" s="168">
        <f>_xlfn.XLOOKUP(C258,武将属性排列!$C$1:$C$255,武将属性排列!$E$1:$E$255)</f>
        <v>93</v>
      </c>
      <c r="W258" s="168">
        <f>_xlfn.XLOOKUP(C258,武将属性排列!$C$1:$C$255,武将属性排列!$F$1:$F$255)</f>
        <v>61</v>
      </c>
      <c r="X258" s="168">
        <f>_xlfn.XLOOKUP(C258,武将属性排列!$C$1:$C$255,武将属性排列!$G$1:$G$255)</f>
        <v>86</v>
      </c>
      <c r="Y258" s="168">
        <f>_xlfn.XLOOKUP(C258,武将属性排列!$C$1:$C$255,武将属性排列!$I$1:$I$255)</f>
        <v>98</v>
      </c>
      <c r="Z258" s="169">
        <f>_xlfn.XLOOKUP(C258,武将属性排列!$C$1:$C$255,武将属性排列!$K$1:$K$255)</f>
        <v>1</v>
      </c>
      <c r="AA258" s="169">
        <v>500</v>
      </c>
      <c r="AB258" s="168">
        <f>_xlfn.XLOOKUP(C258,武将属性排列!$C$1:$C$255,武将属性排列!$O$1:$O$255)</f>
        <v>65</v>
      </c>
      <c r="AC258" s="170">
        <f t="shared" si="161"/>
        <v>26728</v>
      </c>
      <c r="AD258" s="170" t="str">
        <f t="shared" si="140"/>
        <v>6868</v>
      </c>
      <c r="AE258" s="195"/>
      <c r="AF258" s="171">
        <f t="shared" si="159"/>
        <v>40</v>
      </c>
      <c r="AG258" s="172" t="str">
        <f t="shared" si="141"/>
        <v>5D</v>
      </c>
      <c r="AH258" s="172" t="str">
        <f t="shared" si="142"/>
        <v>3D</v>
      </c>
      <c r="AI258" s="172" t="str">
        <f t="shared" si="143"/>
        <v>56</v>
      </c>
      <c r="AJ258" s="164">
        <f t="shared" si="144"/>
        <v>20</v>
      </c>
      <c r="AK258" s="172" t="str">
        <f t="shared" si="145"/>
        <v>62</v>
      </c>
      <c r="AL258" s="183" t="str">
        <f t="shared" si="146"/>
        <v>水军</v>
      </c>
      <c r="AM258" s="184">
        <f t="shared" si="147"/>
        <v>1</v>
      </c>
      <c r="AN258" s="172" t="str">
        <f t="shared" si="148"/>
        <v>5</v>
      </c>
      <c r="AO258" s="174">
        <f t="shared" si="149"/>
        <v>0</v>
      </c>
      <c r="AP258" s="174">
        <f t="shared" si="150"/>
        <v>3</v>
      </c>
      <c r="AQ258" s="175">
        <f t="shared" si="151"/>
        <v>3</v>
      </c>
      <c r="AR258" s="176" t="str">
        <f t="shared" si="152"/>
        <v>41</v>
      </c>
      <c r="AS258" s="195"/>
      <c r="AT258" s="177" t="str">
        <f>_xlfn.XLOOKUP(C258,全武将名字及头像!$B$3:$B$257,全武将名字及头像!$P$3:$P$257)</f>
        <v>F9</v>
      </c>
      <c r="AU258" s="178"/>
      <c r="AV258" s="177">
        <f>_xlfn.XLOOKUP(C258,全武将名字及头像!$B$3:$B$257,全武将名字及头像!$Q$3:$Q$257)</f>
        <v>28</v>
      </c>
      <c r="DD258" s="121" t="str">
        <f>LOOKUP(C258,全武将名字及头像!$B$3:$B$257,全武将名字及头像!$B$3:$B$257)</f>
        <v>祖茂</v>
      </c>
      <c r="DE258" s="121">
        <f t="shared" si="153"/>
        <v>1</v>
      </c>
    </row>
    <row r="259" spans="1:109">
      <c r="C259" s="121"/>
    </row>
    <row r="260" spans="1:109">
      <c r="C260" s="121"/>
    </row>
    <row r="261" spans="1:109">
      <c r="C261" s="121"/>
    </row>
  </sheetData>
  <mergeCells count="23"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AC2:AD2"/>
    <mergeCell ref="AF2:AQ2"/>
    <mergeCell ref="AT2:AV2"/>
    <mergeCell ref="AX2:BV2"/>
    <mergeCell ref="BW2:DB2"/>
    <mergeCell ref="AY3:BC3"/>
    <mergeCell ref="BE3:BH3"/>
    <mergeCell ref="BK3:BN3"/>
    <mergeCell ref="BQ3:BT3"/>
    <mergeCell ref="C2:C3"/>
    <mergeCell ref="O4:O258"/>
    <mergeCell ref="AE4:AE258"/>
    <mergeCell ref="AS4:AS258"/>
    <mergeCell ref="AU4:AU258"/>
  </mergeCells>
  <conditionalFormatting sqref="DE4:DE258">
    <cfRule type="cellIs" dxfId="1" priority="2" operator="equal">
      <formula>0</formula>
    </cfRule>
  </conditionalFormatting>
  <dataValidations count="1">
    <dataValidation allowBlank="1" showInputMessage="1" showErrorMessage="1" sqref="U4:U258"/>
  </dataValidation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T256"/>
  <sheetViews>
    <sheetView tabSelected="1" workbookViewId="0">
      <selection activeCell="C3" sqref="C3"/>
    </sheetView>
  </sheetViews>
  <sheetFormatPr defaultColWidth="10" defaultRowHeight="13.5"/>
  <sheetData>
    <row r="1" s="112" customFormat="1" ht="22.5" spans="1:20">
      <c r="A1" s="113" t="s">
        <v>518</v>
      </c>
      <c r="B1" s="113"/>
      <c r="C1" s="113"/>
      <c r="D1" s="113"/>
      <c r="E1" s="113"/>
      <c r="F1" s="113"/>
      <c r="G1" s="113"/>
      <c r="H1" s="113"/>
      <c r="I1" s="113"/>
      <c r="J1" s="113"/>
    </row>
    <row r="2" ht="19.5" spans="1:20">
      <c r="A2" s="114" t="s">
        <v>519</v>
      </c>
      <c r="B2" s="114" t="s">
        <v>520</v>
      </c>
      <c r="C2" s="114" t="s">
        <v>521</v>
      </c>
      <c r="D2" s="114" t="s">
        <v>522</v>
      </c>
      <c r="E2" s="114" t="s">
        <v>523</v>
      </c>
      <c r="F2" s="114" t="s">
        <v>524</v>
      </c>
      <c r="G2" s="114" t="s">
        <v>525</v>
      </c>
      <c r="H2" s="114" t="s">
        <v>526</v>
      </c>
      <c r="I2" s="114" t="s">
        <v>527</v>
      </c>
      <c r="J2" s="114" t="s">
        <v>528</v>
      </c>
      <c r="L2" s="115" t="s">
        <v>529</v>
      </c>
      <c r="M2" s="116"/>
      <c r="N2" s="116"/>
      <c r="O2" s="116"/>
      <c r="P2" s="116"/>
      <c r="Q2" s="116"/>
      <c r="R2" s="116"/>
      <c r="S2" s="116"/>
    </row>
    <row r="3" ht="14.25" spans="1:20">
      <c r="A3" s="75" t="str">
        <f>城池数据!A3</f>
        <v>辽东</v>
      </c>
      <c r="B3" s="75" t="str">
        <f>城池数据!B3</f>
        <v>公孙瓒</v>
      </c>
      <c r="C3" s="117" t="s">
        <v>312</v>
      </c>
      <c r="D3" s="117" t="s">
        <v>313</v>
      </c>
      <c r="E3" s="117" t="s">
        <v>399</v>
      </c>
      <c r="F3" s="117" t="s">
        <v>331</v>
      </c>
      <c r="G3" s="117" t="s">
        <v>325</v>
      </c>
      <c r="H3" s="117"/>
      <c r="I3" s="117"/>
      <c r="J3" s="117"/>
      <c r="L3" s="118" t="str">
        <f>_xlfn.IFNA(_xlfn.XLOOKUP(C3,武将属性排列!$C$1:$C$255,武将属性排列!$A$1:$A$255),"FF")</f>
        <v>A4</v>
      </c>
      <c r="M3" s="118" t="str">
        <f>_xlfn.IFNA(_xlfn.XLOOKUP(D3,武将属性排列!$C$1:$C$255,武将属性排列!$A$1:$A$255),"FF")</f>
        <v>A5</v>
      </c>
      <c r="N3" s="118" t="str">
        <f>_xlfn.IFNA(_xlfn.XLOOKUP(E3,武将属性排列!$C$1:$C$255,武将属性排列!$A$1:$A$255),"FF")</f>
        <v>ED</v>
      </c>
      <c r="O3" s="118" t="str">
        <f>_xlfn.IFNA(_xlfn.XLOOKUP(F3,武将属性排列!$C$1:$C$255,武将属性排列!$A$1:$A$255),"FF")</f>
        <v>B4</v>
      </c>
      <c r="P3" s="118" t="str">
        <f>_xlfn.IFNA(_xlfn.XLOOKUP(G3,武将属性排列!$C$1:$C$255,武将属性排列!$A$1:$A$255),"FF")</f>
        <v>AF</v>
      </c>
      <c r="Q3" s="118" t="str">
        <f>_xlfn.IFNA(_xlfn.XLOOKUP(H3,武将属性排列!$C$1:$C$255,武将属性排列!$A$1:$A$255),"FF")</f>
        <v>FF</v>
      </c>
      <c r="R3" s="118" t="str">
        <f>_xlfn.IFNA(_xlfn.XLOOKUP(I3,武将属性排列!$C$1:$C$255,武将属性排列!$A$1:$A$255),"FF")</f>
        <v>FF</v>
      </c>
      <c r="S3" s="118" t="str">
        <f>_xlfn.IFNA(_xlfn.XLOOKUP(J3,武将属性排列!$C$1:$C$255,武将属性排列!$A$1:$A$255),"FF")</f>
        <v>FF</v>
      </c>
      <c r="T3" s="119"/>
    </row>
    <row r="4" ht="14.25" spans="1:20">
      <c r="A4" s="75" t="str">
        <f>城池数据!A4</f>
        <v>幽州</v>
      </c>
      <c r="B4" s="75" t="str">
        <f>城池数据!B4</f>
        <v>刘虞</v>
      </c>
      <c r="C4" s="117" t="s">
        <v>388</v>
      </c>
      <c r="D4" s="117" t="s">
        <v>179</v>
      </c>
      <c r="E4" s="117" t="s">
        <v>197</v>
      </c>
      <c r="F4" s="117" t="s">
        <v>401</v>
      </c>
      <c r="G4" s="117"/>
      <c r="H4" s="117"/>
      <c r="I4" s="117"/>
      <c r="J4" s="117"/>
      <c r="L4" s="118" t="str">
        <f>_xlfn.IFNA(_xlfn.XLOOKUP(C4,武将属性排列!$C$1:$C$255,武将属性排列!$A$1:$A$255),"FF")</f>
        <v>DD</v>
      </c>
      <c r="M4" s="118" t="str">
        <f>_xlfn.IFNA(_xlfn.XLOOKUP(D4,武将属性排列!$C$1:$C$255,武将属性排列!$A$1:$A$255),"FF")</f>
        <v>37</v>
      </c>
      <c r="N4" s="118" t="str">
        <f>_xlfn.IFNA(_xlfn.XLOOKUP(E4,武将属性排列!$C$1:$C$255,武将属性排列!$A$1:$A$255),"FF")</f>
        <v>46</v>
      </c>
      <c r="O4" s="118" t="str">
        <f>_xlfn.IFNA(_xlfn.XLOOKUP(F4,武将属性排列!$C$1:$C$255,武将属性排列!$A$1:$A$255),"FF")</f>
        <v>EE</v>
      </c>
      <c r="P4" s="118" t="str">
        <f>_xlfn.IFNA(_xlfn.XLOOKUP(G4,武将属性排列!$C$1:$C$255,武将属性排列!$A$1:$A$255),"FF")</f>
        <v>FF</v>
      </c>
      <c r="Q4" s="118" t="str">
        <f>_xlfn.IFNA(_xlfn.XLOOKUP(H4,武将属性排列!$C$1:$C$255,武将属性排列!$A$1:$A$255),"FF")</f>
        <v>FF</v>
      </c>
      <c r="R4" s="118" t="str">
        <f>_xlfn.IFNA(_xlfn.XLOOKUP(I4,武将属性排列!$C$1:$C$255,武将属性排列!$A$1:$A$255),"FF")</f>
        <v>FF</v>
      </c>
      <c r="S4" s="118" t="str">
        <f>_xlfn.IFNA(_xlfn.XLOOKUP(J4,武将属性排列!$C$1:$C$255,武将属性排列!$A$1:$A$255),"FF")</f>
        <v>FF</v>
      </c>
      <c r="T4" s="119"/>
    </row>
    <row r="5" ht="14.25" spans="1:20">
      <c r="A5" s="75" t="str">
        <f>城池数据!A5</f>
        <v>平原</v>
      </c>
      <c r="B5" s="75" t="str">
        <f>城池数据!B5</f>
        <v>刘备</v>
      </c>
      <c r="C5" s="117" t="s">
        <v>216</v>
      </c>
      <c r="D5" s="117" t="s">
        <v>114</v>
      </c>
      <c r="E5" s="117" t="s">
        <v>248</v>
      </c>
      <c r="F5" s="117" t="s">
        <v>374</v>
      </c>
      <c r="G5" s="117" t="s">
        <v>186</v>
      </c>
      <c r="H5" s="117" t="s">
        <v>184</v>
      </c>
      <c r="I5" s="117" t="s">
        <v>246</v>
      </c>
      <c r="J5" s="117"/>
      <c r="L5" s="118" t="str">
        <f>_xlfn.IFNA(_xlfn.XLOOKUP(C5,武将属性排列!$C$1:$C$255,武将属性排列!$A$1:$A$255),"FF")</f>
        <v>55</v>
      </c>
      <c r="M5" s="118" t="str">
        <f>_xlfn.IFNA(_xlfn.XLOOKUP(D5,武将属性排列!$C$1:$C$255,武将属性排列!$A$1:$A$255),"FF")</f>
        <v>18</v>
      </c>
      <c r="N5" s="118" t="str">
        <f>_xlfn.IFNA(_xlfn.XLOOKUP(E5,武将属性排列!$C$1:$C$255,武将属性排列!$A$1:$A$255),"FF")</f>
        <v>6F</v>
      </c>
      <c r="O5" s="118" t="str">
        <f>_xlfn.IFNA(_xlfn.XLOOKUP(F5,武将属性排列!$C$1:$C$255,武将属性排列!$A$1:$A$255),"FF")</f>
        <v>D9</v>
      </c>
      <c r="P5" s="118" t="str">
        <f>_xlfn.IFNA(_xlfn.XLOOKUP(G5,武将属性排列!$C$1:$C$255,武将属性排列!$A$1:$A$255),"FF")</f>
        <v>3C</v>
      </c>
      <c r="Q5" s="118" t="str">
        <f>_xlfn.IFNA(_xlfn.XLOOKUP(H5,武将属性排列!$C$1:$C$255,武将属性排列!$A$1:$A$255),"FF")</f>
        <v>3B</v>
      </c>
      <c r="R5" s="118" t="str">
        <f>_xlfn.IFNA(_xlfn.XLOOKUP(I5,武将属性排列!$C$1:$C$255,武将属性排列!$A$1:$A$255),"FF")</f>
        <v>6D</v>
      </c>
      <c r="S5" s="118" t="str">
        <f>_xlfn.IFNA(_xlfn.XLOOKUP(J5,武将属性排列!$C$1:$C$255,武将属性排列!$A$1:$A$255),"FF")</f>
        <v>FF</v>
      </c>
      <c r="T5" s="119"/>
    </row>
    <row r="6" ht="14.25" spans="1:20">
      <c r="A6" s="75" t="str">
        <f>城池数据!A6</f>
        <v>渤海</v>
      </c>
      <c r="B6" s="75" t="str">
        <f>城池数据!B6</f>
        <v>袁绍</v>
      </c>
      <c r="C6" s="117" t="s">
        <v>348</v>
      </c>
      <c r="D6" s="117" t="s">
        <v>178</v>
      </c>
      <c r="E6" s="117" t="s">
        <v>289</v>
      </c>
      <c r="F6" s="117" t="s">
        <v>346</v>
      </c>
      <c r="G6" s="117" t="s">
        <v>369</v>
      </c>
      <c r="H6" s="117" t="s">
        <v>368</v>
      </c>
      <c r="I6" s="117" t="s">
        <v>365</v>
      </c>
      <c r="J6" s="117"/>
      <c r="L6" s="118" t="str">
        <f>_xlfn.IFNA(_xlfn.XLOOKUP(C6,武将属性排列!$C$1:$C$255,武将属性排列!$A$1:$A$255),"FF")</f>
        <v>C3</v>
      </c>
      <c r="M6" s="118" t="str">
        <f>_xlfn.IFNA(_xlfn.XLOOKUP(D6,武将属性排列!$C$1:$C$255,武将属性排列!$A$1:$A$255),"FF")</f>
        <v>36</v>
      </c>
      <c r="N6" s="118" t="str">
        <f>_xlfn.IFNA(_xlfn.XLOOKUP(E6,武将属性排列!$C$1:$C$255,武将属性排列!$A$1:$A$255),"FF")</f>
        <v>94</v>
      </c>
      <c r="O6" s="118" t="str">
        <f>_xlfn.IFNA(_xlfn.XLOOKUP(F6,武将属性排列!$C$1:$C$255,武将属性排列!$A$1:$A$255),"FF")</f>
        <v>C1</v>
      </c>
      <c r="P6" s="118" t="str">
        <f>_xlfn.IFNA(_xlfn.XLOOKUP(G6,武将属性排列!$C$1:$C$255,武将属性排列!$A$1:$A$255),"FF")</f>
        <v>D5</v>
      </c>
      <c r="Q6" s="118" t="str">
        <f>_xlfn.IFNA(_xlfn.XLOOKUP(H6,武将属性排列!$C$1:$C$255,武将属性排列!$A$1:$A$255),"FF")</f>
        <v>D4</v>
      </c>
      <c r="R6" s="118" t="str">
        <f>_xlfn.IFNA(_xlfn.XLOOKUP(I6,武将属性排列!$C$1:$C$255,武将属性排列!$A$1:$A$255),"FF")</f>
        <v>D3</v>
      </c>
      <c r="S6" s="118" t="str">
        <f>_xlfn.IFNA(_xlfn.XLOOKUP(J6,武将属性排列!$C$1:$C$255,武将属性排列!$A$1:$A$255),"FF")</f>
        <v>FF</v>
      </c>
      <c r="T6" s="119"/>
    </row>
    <row r="7" ht="14.25" spans="1:20">
      <c r="A7" s="75" t="str">
        <f>城池数据!A7</f>
        <v>冀州</v>
      </c>
      <c r="B7" s="75" t="str">
        <f>城池数据!B7</f>
        <v>韩馥</v>
      </c>
      <c r="C7" s="117" t="s">
        <v>337</v>
      </c>
      <c r="D7" s="117" t="s">
        <v>220</v>
      </c>
      <c r="E7" s="117" t="s">
        <v>195</v>
      </c>
      <c r="F7" s="117" t="s">
        <v>123</v>
      </c>
      <c r="G7" s="117" t="s">
        <v>413</v>
      </c>
      <c r="H7" s="117" t="s">
        <v>122</v>
      </c>
      <c r="I7" s="117"/>
      <c r="J7" s="117"/>
      <c r="L7" s="118" t="str">
        <f>_xlfn.IFNA(_xlfn.XLOOKUP(C7,武将属性排列!$C$1:$C$255,武将属性排列!$A$1:$A$255),"FF")</f>
        <v>B9</v>
      </c>
      <c r="M7" s="118" t="str">
        <f>_xlfn.IFNA(_xlfn.XLOOKUP(D7,武将属性排列!$C$1:$C$255,武将属性排列!$A$1:$A$255),"FF")</f>
        <v>59</v>
      </c>
      <c r="N7" s="118" t="str">
        <f>_xlfn.IFNA(_xlfn.XLOOKUP(E7,武将属性排列!$C$1:$C$255,武将属性排列!$A$1:$A$255),"FF")</f>
        <v>44</v>
      </c>
      <c r="O7" s="118" t="str">
        <f>_xlfn.IFNA(_xlfn.XLOOKUP(F7,武将属性排列!$C$1:$C$255,武将属性排列!$A$1:$A$255),"FF")</f>
        <v>1E</v>
      </c>
      <c r="P7" s="118" t="str">
        <f>_xlfn.IFNA(_xlfn.XLOOKUP(G7,武将属性排列!$C$1:$C$255,武将属性排列!$A$1:$A$255),"FF")</f>
        <v>F6</v>
      </c>
      <c r="Q7" s="118" t="str">
        <f>_xlfn.IFNA(_xlfn.XLOOKUP(H7,武将属性排列!$C$1:$C$255,武将属性排列!$A$1:$A$255),"FF")</f>
        <v>1D</v>
      </c>
      <c r="R7" s="118" t="str">
        <f>_xlfn.IFNA(_xlfn.XLOOKUP(I7,武将属性排列!$C$1:$C$255,武将属性排列!$A$1:$A$255),"FF")</f>
        <v>FF</v>
      </c>
      <c r="S7" s="118" t="str">
        <f>_xlfn.IFNA(_xlfn.XLOOKUP(J7,武将属性排列!$C$1:$C$255,武将属性排列!$A$1:$A$255),"FF")</f>
        <v>FF</v>
      </c>
      <c r="T7" s="119"/>
    </row>
    <row r="8" ht="14.25" spans="1:20">
      <c r="A8" s="75" t="str">
        <f>城池数据!A8</f>
        <v>上党</v>
      </c>
      <c r="B8" s="75" t="str">
        <f>城池数据!B8</f>
        <v>张杨</v>
      </c>
      <c r="C8" s="117" t="s">
        <v>265</v>
      </c>
      <c r="D8" s="117" t="s">
        <v>261</v>
      </c>
      <c r="E8" s="117"/>
      <c r="F8" s="117"/>
      <c r="G8" s="117"/>
      <c r="H8" s="117"/>
      <c r="I8" s="117"/>
      <c r="J8" s="117"/>
      <c r="L8" s="118" t="str">
        <f>_xlfn.IFNA(_xlfn.XLOOKUP(C8,武将属性排列!$C$1:$C$255,武将属性排列!$A$1:$A$255),"FF")</f>
        <v>7E</v>
      </c>
      <c r="M8" s="118" t="str">
        <f>_xlfn.IFNA(_xlfn.XLOOKUP(D8,武将属性排列!$C$1:$C$255,武将属性排列!$A$1:$A$255),"FF")</f>
        <v>7A</v>
      </c>
      <c r="N8" s="118" t="str">
        <f>_xlfn.IFNA(_xlfn.XLOOKUP(E8,武将属性排列!$C$1:$C$255,武将属性排列!$A$1:$A$255),"FF")</f>
        <v>FF</v>
      </c>
      <c r="O8" s="118" t="str">
        <f>_xlfn.IFNA(_xlfn.XLOOKUP(F8,武将属性排列!$C$1:$C$255,武将属性排列!$A$1:$A$255),"FF")</f>
        <v>FF</v>
      </c>
      <c r="P8" s="118" t="str">
        <f>_xlfn.IFNA(_xlfn.XLOOKUP(G8,武将属性排列!$C$1:$C$255,武将属性排列!$A$1:$A$255),"FF")</f>
        <v>FF</v>
      </c>
      <c r="Q8" s="118" t="str">
        <f>_xlfn.IFNA(_xlfn.XLOOKUP(H8,武将属性排列!$C$1:$C$255,武将属性排列!$A$1:$A$255),"FF")</f>
        <v>FF</v>
      </c>
      <c r="R8" s="118" t="str">
        <f>_xlfn.IFNA(_xlfn.XLOOKUP(I8,武将属性排列!$C$1:$C$255,武将属性排列!$A$1:$A$255),"FF")</f>
        <v>FF</v>
      </c>
      <c r="S8" s="118" t="str">
        <f>_xlfn.IFNA(_xlfn.XLOOKUP(J8,武将属性排列!$C$1:$C$255,武将属性排列!$A$1:$A$255),"FF")</f>
        <v>FF</v>
      </c>
      <c r="T8" s="119"/>
    </row>
    <row r="9" ht="14.25" spans="1:20">
      <c r="A9" s="75" t="str">
        <f>城池数据!A9</f>
        <v>凉州</v>
      </c>
      <c r="B9" s="75" t="str">
        <f>城池数据!B9</f>
        <v>马腾</v>
      </c>
      <c r="C9" s="117" t="s">
        <v>272</v>
      </c>
      <c r="D9" s="117" t="s">
        <v>273</v>
      </c>
      <c r="E9" s="117" t="s">
        <v>271</v>
      </c>
      <c r="F9" s="117" t="s">
        <v>267</v>
      </c>
      <c r="G9" s="117" t="s">
        <v>266</v>
      </c>
      <c r="H9" s="117" t="s">
        <v>274</v>
      </c>
      <c r="I9" s="117"/>
      <c r="J9" s="117"/>
      <c r="L9" s="118" t="str">
        <f>_xlfn.IFNA(_xlfn.XLOOKUP(C9,武将属性排列!$C$1:$C$255,武将属性排列!$A$1:$A$255),"FF")</f>
        <v>84</v>
      </c>
      <c r="M9" s="118" t="str">
        <f>_xlfn.IFNA(_xlfn.XLOOKUP(D9,武将属性排列!$C$1:$C$255,武将属性排列!$A$1:$A$255),"FF")</f>
        <v>85</v>
      </c>
      <c r="N9" s="118" t="str">
        <f>_xlfn.IFNA(_xlfn.XLOOKUP(E9,武将属性排列!$C$1:$C$255,武将属性排列!$A$1:$A$255),"FF")</f>
        <v>83</v>
      </c>
      <c r="O9" s="118" t="str">
        <f>_xlfn.IFNA(_xlfn.XLOOKUP(F9,武将属性排列!$C$1:$C$255,武将属性排列!$A$1:$A$255),"FF")</f>
        <v>80</v>
      </c>
      <c r="P9" s="118" t="str">
        <f>_xlfn.IFNA(_xlfn.XLOOKUP(G9,武将属性排列!$C$1:$C$255,武将属性排列!$A$1:$A$255),"FF")</f>
        <v>7F</v>
      </c>
      <c r="Q9" s="118" t="str">
        <f>_xlfn.IFNA(_xlfn.XLOOKUP(H9,武将属性排列!$C$1:$C$255,武将属性排列!$A$1:$A$255),"FF")</f>
        <v>86</v>
      </c>
      <c r="R9" s="118" t="str">
        <f>_xlfn.IFNA(_xlfn.XLOOKUP(I9,武将属性排列!$C$1:$C$255,武将属性排列!$A$1:$A$255),"FF")</f>
        <v>FF</v>
      </c>
      <c r="S9" s="118" t="str">
        <f>_xlfn.IFNA(_xlfn.XLOOKUP(J9,武将属性排列!$C$1:$C$255,武将属性排列!$A$1:$A$255),"FF")</f>
        <v>FF</v>
      </c>
      <c r="T9" s="119"/>
    </row>
    <row r="10" ht="14.25" spans="1:20">
      <c r="A10" s="75" t="str">
        <f>城池数据!A10</f>
        <v>长安</v>
      </c>
      <c r="B10" s="75" t="str">
        <f>城池数据!B10</f>
        <v>董卓</v>
      </c>
      <c r="C10" s="117" t="s">
        <v>389</v>
      </c>
      <c r="D10" s="117" t="s">
        <v>215</v>
      </c>
      <c r="E10" s="117" t="s">
        <v>202</v>
      </c>
      <c r="F10" s="117" t="s">
        <v>376</v>
      </c>
      <c r="G10" s="117" t="s">
        <v>295</v>
      </c>
      <c r="H10" s="117" t="s">
        <v>294</v>
      </c>
      <c r="I10" s="117" t="s">
        <v>297</v>
      </c>
      <c r="J10" s="117"/>
      <c r="L10" s="118" t="str">
        <f>_xlfn.IFNA(_xlfn.XLOOKUP(C10,武将属性排列!$C$1:$C$255,武将属性排列!$A$1:$A$255),"FF")</f>
        <v>E6</v>
      </c>
      <c r="M10" s="118" t="str">
        <f>_xlfn.IFNA(_xlfn.XLOOKUP(D10,武将属性排列!$C$1:$C$255,武将属性排列!$A$1:$A$255),"FF")</f>
        <v>54</v>
      </c>
      <c r="N10" s="118" t="str">
        <f>_xlfn.IFNA(_xlfn.XLOOKUP(E10,武将属性排列!$C$1:$C$255,武将属性排列!$A$1:$A$255),"FF")</f>
        <v>49</v>
      </c>
      <c r="O10" s="118" t="str">
        <f>_xlfn.IFNA(_xlfn.XLOOKUP(F10,武将属性排列!$C$1:$C$255,武将属性排列!$A$1:$A$255),"FF")</f>
        <v>DB</v>
      </c>
      <c r="P10" s="118" t="str">
        <f>_xlfn.IFNA(_xlfn.XLOOKUP(G10,武将属性排列!$C$1:$C$255,武将属性排列!$A$1:$A$255),"FF")</f>
        <v>99</v>
      </c>
      <c r="Q10" s="118" t="str">
        <f>_xlfn.IFNA(_xlfn.XLOOKUP(H10,武将属性排列!$C$1:$C$255,武将属性排列!$A$1:$A$255),"FF")</f>
        <v>98</v>
      </c>
      <c r="R10" s="118" t="str">
        <f>_xlfn.IFNA(_xlfn.XLOOKUP(I10,武将属性排列!$C$1:$C$255,武将属性排列!$A$1:$A$255),"FF")</f>
        <v>9A</v>
      </c>
      <c r="S10" s="118" t="str">
        <f>_xlfn.IFNA(_xlfn.XLOOKUP(J10,武将属性排列!$C$1:$C$255,武将属性排列!$A$1:$A$255),"FF")</f>
        <v>FF</v>
      </c>
      <c r="T10" s="119"/>
    </row>
    <row r="11" ht="14.25" spans="1:20">
      <c r="A11" s="75" t="str">
        <f>城池数据!A11</f>
        <v>洛阳</v>
      </c>
      <c r="B11" s="75" t="str">
        <f>城池数据!B11</f>
        <v>董卓</v>
      </c>
      <c r="C11" s="117" t="s">
        <v>347</v>
      </c>
      <c r="D11" s="117" t="s">
        <v>214</v>
      </c>
      <c r="E11" s="117" t="s">
        <v>403</v>
      </c>
      <c r="F11" s="117" t="s">
        <v>264</v>
      </c>
      <c r="G11" s="117" t="s">
        <v>299</v>
      </c>
      <c r="H11" s="117" t="s">
        <v>262</v>
      </c>
      <c r="I11" s="117" t="s">
        <v>402</v>
      </c>
      <c r="J11" s="117"/>
      <c r="L11" s="118" t="str">
        <f>_xlfn.IFNA(_xlfn.XLOOKUP(C11,武将属性排列!$C$1:$C$255,武将属性排列!$A$1:$A$255),"FF")</f>
        <v>C2</v>
      </c>
      <c r="M11" s="118" t="str">
        <f>_xlfn.IFNA(_xlfn.XLOOKUP(D11,武将属性排列!$C$1:$C$255,武将属性排列!$A$1:$A$255),"FF")</f>
        <v>53</v>
      </c>
      <c r="N11" s="118" t="str">
        <f>_xlfn.IFNA(_xlfn.XLOOKUP(E11,武将属性排列!$C$1:$C$255,武将属性排列!$A$1:$A$255),"FF")</f>
        <v>F0</v>
      </c>
      <c r="O11" s="118" t="str">
        <f>_xlfn.IFNA(_xlfn.XLOOKUP(F11,武将属性排列!$C$1:$C$255,武将属性排列!$A$1:$A$255),"FF")</f>
        <v>7D</v>
      </c>
      <c r="P11" s="118" t="str">
        <f>_xlfn.IFNA(_xlfn.XLOOKUP(G11,武将属性排列!$C$1:$C$255,武将属性排列!$A$1:$A$255),"FF")</f>
        <v>9C</v>
      </c>
      <c r="Q11" s="118" t="str">
        <f>_xlfn.IFNA(_xlfn.XLOOKUP(H11,武将属性排列!$C$1:$C$255,武将属性排列!$A$1:$A$255),"FF")</f>
        <v>7B</v>
      </c>
      <c r="R11" s="118" t="str">
        <f>_xlfn.IFNA(_xlfn.XLOOKUP(I11,武将属性排列!$C$1:$C$255,武将属性排列!$A$1:$A$255),"FF")</f>
        <v>EF</v>
      </c>
      <c r="S11" s="118" t="str">
        <f>_xlfn.IFNA(_xlfn.XLOOKUP(J11,武将属性排列!$C$1:$C$255,武将属性排列!$A$1:$A$255),"FF")</f>
        <v>FF</v>
      </c>
      <c r="T11" s="119"/>
    </row>
    <row r="12" ht="14.25" spans="1:20">
      <c r="A12" s="75" t="str">
        <f>城池数据!A12</f>
        <v>天水</v>
      </c>
      <c r="B12" s="75" t="str">
        <f>城池数据!B12</f>
        <v>马腾</v>
      </c>
      <c r="C12" s="117" t="s">
        <v>130</v>
      </c>
      <c r="D12" s="117" t="s">
        <v>200</v>
      </c>
      <c r="E12" s="117" t="s">
        <v>137</v>
      </c>
      <c r="F12" s="117" t="s">
        <v>357</v>
      </c>
      <c r="G12" s="117" t="s">
        <v>240</v>
      </c>
      <c r="H12" s="117" t="s">
        <v>287</v>
      </c>
      <c r="I12" s="117" t="s">
        <v>217</v>
      </c>
      <c r="J12" s="117"/>
      <c r="L12" s="118" t="str">
        <f>_xlfn.IFNA(_xlfn.XLOOKUP(C12,武将属性排列!$C$1:$C$255,武将属性排列!$A$1:$A$255),"FF")</f>
        <v>21</v>
      </c>
      <c r="M12" s="118" t="str">
        <f>_xlfn.IFNA(_xlfn.XLOOKUP(D12,武将属性排列!$C$1:$C$255,武将属性排列!$A$1:$A$255),"FF")</f>
        <v>48</v>
      </c>
      <c r="N12" s="118" t="str">
        <f>_xlfn.IFNA(_xlfn.XLOOKUP(E12,武将属性排列!$C$1:$C$255,武将属性排列!$A$1:$A$255),"FF")</f>
        <v>24</v>
      </c>
      <c r="O12" s="118" t="str">
        <f>_xlfn.IFNA(_xlfn.XLOOKUP(F12,武将属性排列!$C$1:$C$255,武将属性排列!$A$1:$A$255),"FF")</f>
        <v>CC</v>
      </c>
      <c r="P12" s="118" t="str">
        <f>_xlfn.IFNA(_xlfn.XLOOKUP(G12,武将属性排列!$C$1:$C$255,武将属性排列!$A$1:$A$255),"FF")</f>
        <v>69</v>
      </c>
      <c r="Q12" s="118" t="str">
        <f>_xlfn.IFNA(_xlfn.XLOOKUP(H12,武将属性排列!$C$1:$C$255,武将属性排列!$A$1:$A$255),"FF")</f>
        <v>92</v>
      </c>
      <c r="R12" s="118" t="str">
        <f>_xlfn.IFNA(_xlfn.XLOOKUP(I12,武将属性排列!$C$1:$C$255,武将属性排列!$A$1:$A$255),"FF")</f>
        <v>56</v>
      </c>
      <c r="S12" s="118" t="str">
        <f>_xlfn.IFNA(_xlfn.XLOOKUP(J12,武将属性排列!$C$1:$C$255,武将属性排列!$A$1:$A$255),"FF")</f>
        <v>FF</v>
      </c>
      <c r="T12" s="119"/>
    </row>
    <row r="13" ht="14.25" spans="1:20">
      <c r="A13" s="75" t="str">
        <f>城池数据!A13</f>
        <v>徐州</v>
      </c>
      <c r="B13" s="75" t="str">
        <f>城池数据!B13</f>
        <v>陶谦</v>
      </c>
      <c r="C13" s="117" t="s">
        <v>119</v>
      </c>
      <c r="D13" s="117" t="s">
        <v>281</v>
      </c>
      <c r="E13" s="117" t="s">
        <v>372</v>
      </c>
      <c r="F13" s="117" t="s">
        <v>284</v>
      </c>
      <c r="G13" s="117" t="s">
        <v>117</v>
      </c>
      <c r="H13" s="117" t="s">
        <v>304</v>
      </c>
      <c r="I13" s="117" t="s">
        <v>280</v>
      </c>
      <c r="J13" s="117"/>
      <c r="L13" s="118" t="str">
        <f>_xlfn.IFNA(_xlfn.XLOOKUP(C13,武将属性排列!$C$1:$C$255,武将属性排列!$A$1:$A$255),"FF")</f>
        <v>1B</v>
      </c>
      <c r="M13" s="118" t="str">
        <f>_xlfn.IFNA(_xlfn.XLOOKUP(D13,武将属性排列!$C$1:$C$255,武将属性排列!$A$1:$A$255),"FF")</f>
        <v>8C</v>
      </c>
      <c r="N13" s="118" t="str">
        <f>_xlfn.IFNA(_xlfn.XLOOKUP(E13,武将属性排列!$C$1:$C$255,武将属性排列!$A$1:$A$255),"FF")</f>
        <v>D8</v>
      </c>
      <c r="O13" s="118" t="str">
        <f>_xlfn.IFNA(_xlfn.XLOOKUP(F13,武将属性排列!$C$1:$C$255,武将属性排列!$A$1:$A$255),"FF")</f>
        <v>8F</v>
      </c>
      <c r="P13" s="118" t="str">
        <f>_xlfn.IFNA(_xlfn.XLOOKUP(G13,武将属性排列!$C$1:$C$255,武将属性排列!$A$1:$A$255),"FF")</f>
        <v>19</v>
      </c>
      <c r="Q13" s="118" t="str">
        <f>_xlfn.IFNA(_xlfn.XLOOKUP(H13,武将属性排列!$C$1:$C$255,武将属性排列!$A$1:$A$255),"FF")</f>
        <v>9F</v>
      </c>
      <c r="R13" s="118" t="str">
        <f>_xlfn.IFNA(_xlfn.XLOOKUP(I13,武将属性排列!$C$1:$C$255,武将属性排列!$A$1:$A$255),"FF")</f>
        <v>8B</v>
      </c>
      <c r="S13" s="118" t="str">
        <f>_xlfn.IFNA(_xlfn.XLOOKUP(J13,武将属性排列!$C$1:$C$255,武将属性排列!$A$1:$A$255),"FF")</f>
        <v>FF</v>
      </c>
      <c r="T13" s="119"/>
    </row>
    <row r="14" ht="14.25" spans="1:20">
      <c r="A14" s="75" t="str">
        <f>城池数据!A14</f>
        <v>河内</v>
      </c>
      <c r="B14" s="75" t="str">
        <f>城池数据!B14</f>
        <v>王匡</v>
      </c>
      <c r="C14" s="117" t="s">
        <v>275</v>
      </c>
      <c r="D14" s="117" t="s">
        <v>303</v>
      </c>
      <c r="E14" s="117" t="s">
        <v>252</v>
      </c>
      <c r="F14" s="117" t="s">
        <v>143</v>
      </c>
      <c r="G14" s="117" t="s">
        <v>359</v>
      </c>
      <c r="H14" s="117" t="s">
        <v>112</v>
      </c>
      <c r="I14" s="117"/>
      <c r="J14" s="117"/>
      <c r="L14" s="118" t="str">
        <f>_xlfn.IFNA(_xlfn.XLOOKUP(C14,武将属性排列!$C$1:$C$255,武将属性排列!$A$1:$A$255),"FF")</f>
        <v>87</v>
      </c>
      <c r="M14" s="118" t="str">
        <f>_xlfn.IFNA(_xlfn.XLOOKUP(D14,武将属性排列!$C$1:$C$255,武将属性排列!$A$1:$A$255),"FF")</f>
        <v>9E</v>
      </c>
      <c r="N14" s="118" t="str">
        <f>_xlfn.IFNA(_xlfn.XLOOKUP(E14,武将属性排列!$C$1:$C$255,武将属性排列!$A$1:$A$255),"FF")</f>
        <v>72</v>
      </c>
      <c r="O14" s="118" t="str">
        <f>_xlfn.IFNA(_xlfn.XLOOKUP(F14,武将属性排列!$C$1:$C$255,武将属性排列!$A$1:$A$255),"FF")</f>
        <v>27</v>
      </c>
      <c r="P14" s="118" t="str">
        <f>_xlfn.IFNA(_xlfn.XLOOKUP(G14,武将属性排列!$C$1:$C$255,武将属性排列!$A$1:$A$255),"FF")</f>
        <v>CE</v>
      </c>
      <c r="Q14" s="118" t="str">
        <f>_xlfn.IFNA(_xlfn.XLOOKUP(H14,武将属性排列!$C$1:$C$255,武将属性排列!$A$1:$A$255),"FF")</f>
        <v>17</v>
      </c>
      <c r="R14" s="118" t="str">
        <f>_xlfn.IFNA(_xlfn.XLOOKUP(I14,武将属性排列!$C$1:$C$255,武将属性排列!$A$1:$A$255),"FF")</f>
        <v>FF</v>
      </c>
      <c r="S14" s="118" t="str">
        <f>_xlfn.IFNA(_xlfn.XLOOKUP(J14,武将属性排列!$C$1:$C$255,武将属性排列!$A$1:$A$255),"FF")</f>
        <v>FF</v>
      </c>
      <c r="T14" s="119"/>
    </row>
    <row r="15" ht="14.25" spans="1:20">
      <c r="A15" s="75" t="str">
        <f>城池数据!A15</f>
        <v>汜水关</v>
      </c>
      <c r="B15" s="75" t="str">
        <f>城池数据!B15</f>
        <v>董卓</v>
      </c>
      <c r="C15" s="117"/>
      <c r="D15" s="117"/>
      <c r="E15" s="117"/>
      <c r="F15" s="117"/>
      <c r="G15" s="117"/>
      <c r="H15" s="117"/>
      <c r="I15" s="117"/>
      <c r="J15" s="117"/>
      <c r="L15" s="118" t="str">
        <f>_xlfn.IFNA(_xlfn.XLOOKUP(C15,武将属性排列!$C$1:$C$255,武将属性排列!$A$1:$A$255),"FF")</f>
        <v>FF</v>
      </c>
      <c r="M15" s="118" t="str">
        <f>_xlfn.IFNA(_xlfn.XLOOKUP(D15,武将属性排列!$C$1:$C$255,武将属性排列!$A$1:$A$255),"FF")</f>
        <v>FF</v>
      </c>
      <c r="N15" s="118" t="str">
        <f>_xlfn.IFNA(_xlfn.XLOOKUP(E15,武将属性排列!$C$1:$C$255,武将属性排列!$A$1:$A$255),"FF")</f>
        <v>FF</v>
      </c>
      <c r="O15" s="118" t="str">
        <f>_xlfn.IFNA(_xlfn.XLOOKUP(F15,武将属性排列!$C$1:$C$255,武将属性排列!$A$1:$A$255),"FF")</f>
        <v>FF</v>
      </c>
      <c r="P15" s="118" t="str">
        <f>_xlfn.IFNA(_xlfn.XLOOKUP(G15,武将属性排列!$C$1:$C$255,武将属性排列!$A$1:$A$255),"FF")</f>
        <v>FF</v>
      </c>
      <c r="Q15" s="118" t="str">
        <f>_xlfn.IFNA(_xlfn.XLOOKUP(H15,武将属性排列!$C$1:$C$255,武将属性排列!$A$1:$A$255),"FF")</f>
        <v>FF</v>
      </c>
      <c r="R15" s="118" t="str">
        <f>_xlfn.IFNA(_xlfn.XLOOKUP(I15,武将属性排列!$C$1:$C$255,武将属性排列!$A$1:$A$255),"FF")</f>
        <v>FF</v>
      </c>
      <c r="S15" s="118" t="str">
        <f>_xlfn.IFNA(_xlfn.XLOOKUP(J15,武将属性排列!$C$1:$C$255,武将属性排列!$A$1:$A$255),"FF")</f>
        <v>FF</v>
      </c>
      <c r="T15" s="119"/>
    </row>
    <row r="16" ht="14.25" spans="1:20">
      <c r="A16" s="75" t="str">
        <f>城池数据!A16</f>
        <v>虎牢关</v>
      </c>
      <c r="B16" s="75" t="str">
        <f>城池数据!B16</f>
        <v>董卓</v>
      </c>
      <c r="C16" s="117" t="s">
        <v>180</v>
      </c>
      <c r="D16" s="117" t="s">
        <v>381</v>
      </c>
      <c r="E16" s="117" t="s">
        <v>118</v>
      </c>
      <c r="F16" s="117"/>
      <c r="G16" s="117"/>
      <c r="H16" s="117"/>
      <c r="I16" s="117"/>
      <c r="J16" s="117"/>
      <c r="L16" s="118" t="str">
        <f>_xlfn.IFNA(_xlfn.XLOOKUP(C16,武将属性排列!$C$1:$C$255,武将属性排列!$A$1:$A$255),"FF")</f>
        <v>38</v>
      </c>
      <c r="M16" s="118" t="str">
        <f>_xlfn.IFNA(_xlfn.XLOOKUP(D16,武将属性排列!$C$1:$C$255,武将属性排列!$A$1:$A$255),"FF")</f>
        <v>E1</v>
      </c>
      <c r="N16" s="118" t="str">
        <f>_xlfn.IFNA(_xlfn.XLOOKUP(E16,武将属性排列!$C$1:$C$255,武将属性排列!$A$1:$A$255),"FF")</f>
        <v>1A</v>
      </c>
      <c r="O16" s="118" t="str">
        <f>_xlfn.IFNA(_xlfn.XLOOKUP(F16,武将属性排列!$C$1:$C$255,武将属性排列!$A$1:$A$255),"FF")</f>
        <v>FF</v>
      </c>
      <c r="P16" s="118" t="str">
        <f>_xlfn.IFNA(_xlfn.XLOOKUP(G16,武将属性排列!$C$1:$C$255,武将属性排列!$A$1:$A$255),"FF")</f>
        <v>FF</v>
      </c>
      <c r="Q16" s="118" t="str">
        <f>_xlfn.IFNA(_xlfn.XLOOKUP(H16,武将属性排列!$C$1:$C$255,武将属性排列!$A$1:$A$255),"FF")</f>
        <v>FF</v>
      </c>
      <c r="R16" s="118" t="str">
        <f>_xlfn.IFNA(_xlfn.XLOOKUP(I16,武将属性排列!$C$1:$C$255,武将属性排列!$A$1:$A$255),"FF")</f>
        <v>FF</v>
      </c>
      <c r="S16" s="118" t="str">
        <f>_xlfn.IFNA(_xlfn.XLOOKUP(J16,武将属性排列!$C$1:$C$255,武将属性排列!$A$1:$A$255),"FF")</f>
        <v>FF</v>
      </c>
      <c r="T16" s="119"/>
    </row>
    <row r="17" ht="14.25" spans="1:20">
      <c r="A17" s="75" t="str">
        <f>城池数据!A17</f>
        <v>陈留</v>
      </c>
      <c r="B17" s="75" t="str">
        <f>城池数据!B17</f>
        <v>曹操</v>
      </c>
      <c r="C17" s="117" t="s">
        <v>343</v>
      </c>
      <c r="D17" s="117" t="s">
        <v>276</v>
      </c>
      <c r="E17" s="117" t="s">
        <v>139</v>
      </c>
      <c r="F17" s="117" t="s">
        <v>147</v>
      </c>
      <c r="G17" s="117" t="s">
        <v>189</v>
      </c>
      <c r="H17" s="117" t="s">
        <v>105</v>
      </c>
      <c r="I17" s="117" t="s">
        <v>110</v>
      </c>
      <c r="J17" s="117"/>
      <c r="L17" s="118" t="str">
        <f>_xlfn.IFNA(_xlfn.XLOOKUP(C17,武将属性排列!$C$1:$C$255,武将属性排列!$A$1:$A$255),"FF")</f>
        <v>BE</v>
      </c>
      <c r="M17" s="118" t="str">
        <f>_xlfn.IFNA(_xlfn.XLOOKUP(D17,武将属性排列!$C$1:$C$255,武将属性排列!$A$1:$A$255),"FF")</f>
        <v>88</v>
      </c>
      <c r="N17" s="118" t="str">
        <f>_xlfn.IFNA(_xlfn.XLOOKUP(E17,武将属性排列!$C$1:$C$255,武将属性排列!$A$1:$A$255),"FF")</f>
        <v>25</v>
      </c>
      <c r="O17" s="118" t="str">
        <f>_xlfn.IFNA(_xlfn.XLOOKUP(F17,武将属性排列!$C$1:$C$255,武将属性排列!$A$1:$A$255),"FF")</f>
        <v>29</v>
      </c>
      <c r="P17" s="118" t="str">
        <f>_xlfn.IFNA(_xlfn.XLOOKUP(G17,武将属性排列!$C$1:$C$255,武将属性排列!$A$1:$A$255),"FF")</f>
        <v>3F</v>
      </c>
      <c r="Q17" s="118" t="str">
        <f>_xlfn.IFNA(_xlfn.XLOOKUP(H17,武将属性排列!$C$1:$C$255,武将属性排列!$A$1:$A$255),"FF")</f>
        <v>14</v>
      </c>
      <c r="R17" s="118" t="str">
        <f>_xlfn.IFNA(_xlfn.XLOOKUP(I17,武将属性排列!$C$1:$C$255,武将属性排列!$A$1:$A$255),"FF")</f>
        <v>16</v>
      </c>
      <c r="S17" s="118" t="str">
        <f>_xlfn.IFNA(_xlfn.XLOOKUP(J17,武将属性排列!$C$1:$C$255,武将属性排列!$A$1:$A$255),"FF")</f>
        <v>FF</v>
      </c>
      <c r="T17" s="119"/>
    </row>
    <row r="18" ht="14.25" spans="1:20">
      <c r="A18" s="75" t="str">
        <f>城池数据!A18</f>
        <v>北海</v>
      </c>
      <c r="B18" s="75" t="str">
        <f>城池数据!B18</f>
        <v>孔融</v>
      </c>
      <c r="C18" s="117" t="s">
        <v>308</v>
      </c>
      <c r="D18" s="117" t="s">
        <v>298</v>
      </c>
      <c r="E18" s="117"/>
      <c r="F18" s="117"/>
      <c r="G18" s="117"/>
      <c r="H18" s="117"/>
      <c r="I18" s="117"/>
      <c r="J18" s="117"/>
      <c r="L18" s="118" t="str">
        <f>_xlfn.IFNA(_xlfn.XLOOKUP(C18,武将属性排列!$C$1:$C$255,武将属性排列!$A$1:$A$255),"FF")</f>
        <v>A2</v>
      </c>
      <c r="M18" s="118" t="str">
        <f>_xlfn.IFNA(_xlfn.XLOOKUP(D18,武将属性排列!$C$1:$C$255,武将属性排列!$A$1:$A$255),"FF")</f>
        <v>9B</v>
      </c>
      <c r="N18" s="118" t="str">
        <f>_xlfn.IFNA(_xlfn.XLOOKUP(E18,武将属性排列!$C$1:$C$255,武将属性排列!$A$1:$A$255),"FF")</f>
        <v>FF</v>
      </c>
      <c r="O18" s="118" t="str">
        <f>_xlfn.IFNA(_xlfn.XLOOKUP(F18,武将属性排列!$C$1:$C$255,武将属性排列!$A$1:$A$255),"FF")</f>
        <v>FF</v>
      </c>
      <c r="P18" s="118" t="str">
        <f>_xlfn.IFNA(_xlfn.XLOOKUP(G18,武将属性排列!$C$1:$C$255,武将属性排列!$A$1:$A$255),"FF")</f>
        <v>FF</v>
      </c>
      <c r="Q18" s="118" t="str">
        <f>_xlfn.IFNA(_xlfn.XLOOKUP(H18,武将属性排列!$C$1:$C$255,武将属性排列!$A$1:$A$255),"FF")</f>
        <v>FF</v>
      </c>
      <c r="R18" s="118" t="str">
        <f>_xlfn.IFNA(_xlfn.XLOOKUP(I18,武将属性排列!$C$1:$C$255,武将属性排列!$A$1:$A$255),"FF")</f>
        <v>FF</v>
      </c>
      <c r="S18" s="118" t="str">
        <f>_xlfn.IFNA(_xlfn.XLOOKUP(J18,武将属性排列!$C$1:$C$255,武将属性排列!$A$1:$A$255),"FF")</f>
        <v>FF</v>
      </c>
      <c r="T18" s="119"/>
    </row>
    <row r="19" ht="14.25" spans="1:20">
      <c r="A19" s="75" t="str">
        <f>城池数据!A19</f>
        <v>建业</v>
      </c>
      <c r="B19" s="75" t="str">
        <f>城池数据!B19</f>
        <v>孙坚</v>
      </c>
      <c r="C19" s="117" t="s">
        <v>242</v>
      </c>
      <c r="D19" s="117" t="s">
        <v>213</v>
      </c>
      <c r="E19" s="117" t="s">
        <v>243</v>
      </c>
      <c r="F19" s="117" t="s">
        <v>306</v>
      </c>
      <c r="G19" s="117" t="s">
        <v>334</v>
      </c>
      <c r="H19" s="117" t="s">
        <v>408</v>
      </c>
      <c r="I19" s="117" t="s">
        <v>141</v>
      </c>
      <c r="J19" s="117"/>
      <c r="L19" s="118" t="str">
        <f>_xlfn.IFNA(_xlfn.XLOOKUP(C19,武将属性排列!$C$1:$C$255,武将属性排列!$A$1:$A$255),"FF")</f>
        <v>6B</v>
      </c>
      <c r="M19" s="118" t="str">
        <f>_xlfn.IFNA(_xlfn.XLOOKUP(D19,武将属性排列!$C$1:$C$255,武将属性排列!$A$1:$A$255),"FF")</f>
        <v>52</v>
      </c>
      <c r="N19" s="118" t="str">
        <f>_xlfn.IFNA(_xlfn.XLOOKUP(E19,武将属性排列!$C$1:$C$255,武将属性排列!$A$1:$A$255),"FF")</f>
        <v>6C</v>
      </c>
      <c r="O19" s="118" t="str">
        <f>_xlfn.IFNA(_xlfn.XLOOKUP(F19,武将属性排列!$C$1:$C$255,武将属性排列!$A$1:$A$255),"FF")</f>
        <v>A0</v>
      </c>
      <c r="P19" s="118" t="str">
        <f>_xlfn.IFNA(_xlfn.XLOOKUP(G19,武将属性排列!$C$1:$C$255,武将属性排列!$A$1:$A$255),"FF")</f>
        <v>B7</v>
      </c>
      <c r="Q19" s="118" t="str">
        <f>_xlfn.IFNA(_xlfn.XLOOKUP(H19,武将属性排列!$C$1:$C$255,武将属性排列!$A$1:$A$255),"FF")</f>
        <v>F3</v>
      </c>
      <c r="R19" s="118" t="str">
        <f>_xlfn.IFNA(_xlfn.XLOOKUP(I19,武将属性排列!$C$1:$C$255,武将属性排列!$A$1:$A$255),"FF")</f>
        <v>26</v>
      </c>
      <c r="S19" s="118" t="str">
        <f>_xlfn.IFNA(_xlfn.XLOOKUP(J19,武将属性排列!$C$1:$C$255,武将属性排列!$A$1:$A$255),"FF")</f>
        <v>FF</v>
      </c>
      <c r="T19" s="119"/>
    </row>
    <row r="20" ht="14.25" spans="1:20">
      <c r="A20" s="75" t="str">
        <f>城池数据!A20</f>
        <v>吴郡</v>
      </c>
      <c r="B20" s="75" t="str">
        <f>城池数据!B20</f>
        <v>孙坚</v>
      </c>
      <c r="C20" s="117" t="s">
        <v>415</v>
      </c>
      <c r="D20" s="117" t="s">
        <v>350</v>
      </c>
      <c r="E20" s="117" t="s">
        <v>417</v>
      </c>
      <c r="F20" s="117" t="s">
        <v>256</v>
      </c>
      <c r="G20" s="117" t="s">
        <v>257</v>
      </c>
      <c r="H20" s="117" t="s">
        <v>263</v>
      </c>
      <c r="I20" s="117" t="s">
        <v>307</v>
      </c>
      <c r="J20" s="117"/>
      <c r="L20" s="118" t="str">
        <f>_xlfn.IFNA(_xlfn.XLOOKUP(C20,武将属性排列!$C$1:$C$255,武将属性排列!$A$1:$A$255),"FF")</f>
        <v>F7</v>
      </c>
      <c r="M20" s="118" t="str">
        <f>_xlfn.IFNA(_xlfn.XLOOKUP(D20,武将属性排列!$C$1:$C$255,武将属性排列!$A$1:$A$255),"FF")</f>
        <v>C5</v>
      </c>
      <c r="N20" s="118" t="str">
        <f>_xlfn.IFNA(_xlfn.XLOOKUP(E20,武将属性排列!$C$1:$C$255,武将属性排列!$A$1:$A$255),"FF")</f>
        <v>F9</v>
      </c>
      <c r="O20" s="118" t="str">
        <f>_xlfn.IFNA(_xlfn.XLOOKUP(F20,武将属性排列!$C$1:$C$255,武将属性排列!$A$1:$A$255),"FF")</f>
        <v>75</v>
      </c>
      <c r="P20" s="118" t="str">
        <f>_xlfn.IFNA(_xlfn.XLOOKUP(G20,武将属性排列!$C$1:$C$255,武将属性排列!$A$1:$A$255),"FF")</f>
        <v>76</v>
      </c>
      <c r="Q20" s="118" t="str">
        <f>_xlfn.IFNA(_xlfn.XLOOKUP(H20,武将属性排列!$C$1:$C$255,武将属性排列!$A$1:$A$255),"FF")</f>
        <v>7C</v>
      </c>
      <c r="R20" s="118" t="str">
        <f>_xlfn.IFNA(_xlfn.XLOOKUP(I20,武将属性排列!$C$1:$C$255,武将属性排列!$A$1:$A$255),"FF")</f>
        <v>A1</v>
      </c>
      <c r="S20" s="118" t="str">
        <f>_xlfn.IFNA(_xlfn.XLOOKUP(J20,武将属性排列!$C$1:$C$255,武将属性排列!$A$1:$A$255),"FF")</f>
        <v>FF</v>
      </c>
      <c r="T20" s="119"/>
    </row>
    <row r="21" ht="14.25" spans="1:20">
      <c r="A21" s="75" t="str">
        <f>城池数据!A21</f>
        <v>庐江</v>
      </c>
      <c r="B21" s="75" t="str">
        <f>城池数据!B21</f>
        <v>孙坚</v>
      </c>
      <c r="C21" s="117" t="s">
        <v>259</v>
      </c>
      <c r="D21" s="117" t="s">
        <v>183</v>
      </c>
      <c r="E21" s="117" t="s">
        <v>158</v>
      </c>
      <c r="F21" s="117" t="s">
        <v>222</v>
      </c>
      <c r="G21" s="117" t="s">
        <v>96</v>
      </c>
      <c r="H21" s="117" t="s">
        <v>418</v>
      </c>
      <c r="I21" s="117"/>
      <c r="J21" s="117"/>
      <c r="L21" s="118" t="str">
        <f>_xlfn.IFNA(_xlfn.XLOOKUP(C21,武将属性排列!$C$1:$C$255,武将属性排列!$A$1:$A$255),"FF")</f>
        <v>78</v>
      </c>
      <c r="M21" s="118" t="str">
        <f>_xlfn.IFNA(_xlfn.XLOOKUP(D21,武将属性排列!$C$1:$C$255,武将属性排列!$A$1:$A$255),"FF")</f>
        <v>3A</v>
      </c>
      <c r="N21" s="118" t="str">
        <f>_xlfn.IFNA(_xlfn.XLOOKUP(E21,武将属性排列!$C$1:$C$255,武将属性排列!$A$1:$A$255),"FF")</f>
        <v>2E</v>
      </c>
      <c r="O21" s="118" t="str">
        <f>_xlfn.IFNA(_xlfn.XLOOKUP(F21,武将属性排列!$C$1:$C$255,武将属性排列!$A$1:$A$255),"FF")</f>
        <v>5B</v>
      </c>
      <c r="P21" s="118" t="str">
        <f>_xlfn.IFNA(_xlfn.XLOOKUP(G21,武将属性排列!$C$1:$C$255,武将属性排列!$A$1:$A$255),"FF")</f>
        <v>11</v>
      </c>
      <c r="Q21" s="118" t="str">
        <f>_xlfn.IFNA(_xlfn.XLOOKUP(H21,武将属性排列!$C$1:$C$255,武将属性排列!$A$1:$A$255),"FF")</f>
        <v>FA</v>
      </c>
      <c r="R21" s="118" t="str">
        <f>_xlfn.IFNA(_xlfn.XLOOKUP(I21,武将属性排列!$C$1:$C$255,武将属性排列!$A$1:$A$255),"FF")</f>
        <v>FF</v>
      </c>
      <c r="S21" s="118" t="str">
        <f>_xlfn.IFNA(_xlfn.XLOOKUP(J21,武将属性排列!$C$1:$C$255,武将属性排列!$A$1:$A$255),"FF")</f>
        <v>FF</v>
      </c>
      <c r="T21" s="119"/>
    </row>
    <row r="22" ht="14.25" spans="1:20">
      <c r="A22" s="75" t="str">
        <f>城池数据!A22</f>
        <v>长沙</v>
      </c>
      <c r="B22" s="75" t="str">
        <f>城池数据!B22</f>
        <v>刘表</v>
      </c>
      <c r="C22" s="117" t="s">
        <v>322</v>
      </c>
      <c r="D22" s="117" t="s">
        <v>269</v>
      </c>
      <c r="E22" s="117"/>
      <c r="F22" s="117"/>
      <c r="G22" s="117"/>
      <c r="H22" s="117"/>
      <c r="I22" s="117"/>
      <c r="J22" s="117"/>
      <c r="L22" s="118" t="str">
        <f>_xlfn.IFNA(_xlfn.XLOOKUP(C22,武将属性排列!$C$1:$C$255,武将属性排列!$A$1:$A$255),"FF")</f>
        <v>AC</v>
      </c>
      <c r="M22" s="118" t="str">
        <f>_xlfn.IFNA(_xlfn.XLOOKUP(D22,武将属性排列!$C$1:$C$255,武将属性排列!$A$1:$A$255),"FF")</f>
        <v>82</v>
      </c>
      <c r="N22" s="118" t="str">
        <f>_xlfn.IFNA(_xlfn.XLOOKUP(E22,武将属性排列!$C$1:$C$255,武将属性排列!$A$1:$A$255),"FF")</f>
        <v>FF</v>
      </c>
      <c r="O22" s="118" t="str">
        <f>_xlfn.IFNA(_xlfn.XLOOKUP(F22,武将属性排列!$C$1:$C$255,武将属性排列!$A$1:$A$255),"FF")</f>
        <v>FF</v>
      </c>
      <c r="P22" s="118" t="str">
        <f>_xlfn.IFNA(_xlfn.XLOOKUP(G22,武将属性排列!$C$1:$C$255,武将属性排列!$A$1:$A$255),"FF")</f>
        <v>FF</v>
      </c>
      <c r="Q22" s="118" t="str">
        <f>_xlfn.IFNA(_xlfn.XLOOKUP(H22,武将属性排列!$C$1:$C$255,武将属性排列!$A$1:$A$255),"FF")</f>
        <v>FF</v>
      </c>
      <c r="R22" s="118" t="str">
        <f>_xlfn.IFNA(_xlfn.XLOOKUP(I22,武将属性排列!$C$1:$C$255,武将属性排列!$A$1:$A$255),"FF")</f>
        <v>FF</v>
      </c>
      <c r="S22" s="118" t="str">
        <f>_xlfn.IFNA(_xlfn.XLOOKUP(J22,武将属性排列!$C$1:$C$255,武将属性排列!$A$1:$A$255),"FF")</f>
        <v>FF</v>
      </c>
      <c r="T22" s="119"/>
    </row>
    <row r="23" ht="14.25" spans="1:20">
      <c r="A23" s="75" t="str">
        <f>城池数据!A23</f>
        <v>淮南</v>
      </c>
      <c r="B23" s="75" t="str">
        <f>城池数据!B23</f>
        <v>袁术</v>
      </c>
      <c r="C23" s="117" t="s">
        <v>121</v>
      </c>
      <c r="D23" s="117" t="s">
        <v>194</v>
      </c>
      <c r="E23" s="117" t="s">
        <v>260</v>
      </c>
      <c r="F23" s="117" t="s">
        <v>238</v>
      </c>
      <c r="G23" s="117" t="s">
        <v>370</v>
      </c>
      <c r="H23" s="117"/>
      <c r="I23" s="117"/>
      <c r="J23" s="117"/>
      <c r="L23" s="118" t="str">
        <f>_xlfn.IFNA(_xlfn.XLOOKUP(C23,武将属性排列!$C$1:$C$255,武将属性排列!$A$1:$A$255),"FF")</f>
        <v>1C</v>
      </c>
      <c r="M23" s="118" t="str">
        <f>_xlfn.IFNA(_xlfn.XLOOKUP(D23,武将属性排列!$C$1:$C$255,武将属性排列!$A$1:$A$255),"FF")</f>
        <v>43</v>
      </c>
      <c r="N23" s="118" t="str">
        <f>_xlfn.IFNA(_xlfn.XLOOKUP(E23,武将属性排列!$C$1:$C$255,武将属性排列!$A$1:$A$255),"FF")</f>
        <v>79</v>
      </c>
      <c r="O23" s="118" t="str">
        <f>_xlfn.IFNA(_xlfn.XLOOKUP(F23,武将属性排列!$C$1:$C$255,武将属性排列!$A$1:$A$255),"FF")</f>
        <v>67</v>
      </c>
      <c r="P23" s="118" t="str">
        <f>_xlfn.IFNA(_xlfn.XLOOKUP(G23,武将属性排列!$C$1:$C$255,武将属性排列!$A$1:$A$255),"FF")</f>
        <v>D6</v>
      </c>
      <c r="Q23" s="118" t="str">
        <f>_xlfn.IFNA(_xlfn.XLOOKUP(H23,武将属性排列!$C$1:$C$255,武将属性排列!$A$1:$A$255),"FF")</f>
        <v>FF</v>
      </c>
      <c r="R23" s="118" t="str">
        <f>_xlfn.IFNA(_xlfn.XLOOKUP(I23,武将属性排列!$C$1:$C$255,武将属性排列!$A$1:$A$255),"FF")</f>
        <v>FF</v>
      </c>
      <c r="S23" s="118" t="str">
        <f>_xlfn.IFNA(_xlfn.XLOOKUP(J23,武将属性排列!$C$1:$C$255,武将属性排列!$A$1:$A$255),"FF")</f>
        <v>FF</v>
      </c>
      <c r="T23" s="119"/>
    </row>
    <row r="24" ht="14.25" spans="1:20">
      <c r="A24" s="75" t="str">
        <f>城池数据!A24</f>
        <v>襄阳</v>
      </c>
      <c r="B24" s="75" t="str">
        <f>城池数据!B24</f>
        <v>刘表</v>
      </c>
      <c r="C24" s="117" t="s">
        <v>128</v>
      </c>
      <c r="D24" s="117" t="s">
        <v>241</v>
      </c>
      <c r="E24" s="117" t="s">
        <v>405</v>
      </c>
      <c r="F24" s="117" t="s">
        <v>342</v>
      </c>
      <c r="G24" s="117" t="s">
        <v>419</v>
      </c>
      <c r="H24" s="117" t="s">
        <v>209</v>
      </c>
      <c r="I24" s="117" t="s">
        <v>420</v>
      </c>
      <c r="J24" s="117"/>
      <c r="L24" s="118" t="str">
        <f>_xlfn.IFNA(_xlfn.XLOOKUP(C24,武将属性排列!$C$1:$C$255,武将属性排列!$A$1:$A$255),"FF")</f>
        <v>20</v>
      </c>
      <c r="M24" s="118" t="str">
        <f>_xlfn.IFNA(_xlfn.XLOOKUP(D24,武将属性排列!$C$1:$C$255,武将属性排列!$A$1:$A$255),"FF")</f>
        <v>6A</v>
      </c>
      <c r="N24" s="118" t="str">
        <f>_xlfn.IFNA(_xlfn.XLOOKUP(E24,武将属性排列!$C$1:$C$255,武将属性排列!$A$1:$A$255),"FF")</f>
        <v>F1</v>
      </c>
      <c r="O24" s="118" t="str">
        <f>_xlfn.IFNA(_xlfn.XLOOKUP(F24,武将属性排列!$C$1:$C$255,武将属性排列!$A$1:$A$255),"FF")</f>
        <v>BD</v>
      </c>
      <c r="P24" s="118" t="str">
        <f>_xlfn.IFNA(_xlfn.XLOOKUP(G24,武将属性排列!$C$1:$C$255,武将属性排列!$A$1:$A$255),"FF")</f>
        <v>FB</v>
      </c>
      <c r="Q24" s="118" t="str">
        <f>_xlfn.IFNA(_xlfn.XLOOKUP(H24,武将属性排列!$C$1:$C$255,武将属性排列!$A$1:$A$255),"FF")</f>
        <v>4E</v>
      </c>
      <c r="R24" s="118" t="str">
        <f>_xlfn.IFNA(_xlfn.XLOOKUP(I24,武将属性排列!$C$1:$C$255,武将属性排列!$A$1:$A$255),"FF")</f>
        <v>FC</v>
      </c>
      <c r="S24" s="118" t="str">
        <f>_xlfn.IFNA(_xlfn.XLOOKUP(J24,武将属性排列!$C$1:$C$255,武将属性排列!$A$1:$A$255),"FF")</f>
        <v>FF</v>
      </c>
      <c r="T24" s="119"/>
    </row>
    <row r="25" ht="14.25" spans="1:20">
      <c r="A25" s="75" t="str">
        <f>城池数据!A25</f>
        <v>衡阳</v>
      </c>
      <c r="B25" s="75" t="str">
        <f>城池数据!B25</f>
        <v>刘表</v>
      </c>
      <c r="C25" s="117" t="s">
        <v>225</v>
      </c>
      <c r="D25" s="117"/>
      <c r="E25" s="117"/>
      <c r="F25" s="117"/>
      <c r="G25" s="117"/>
      <c r="H25" s="117"/>
      <c r="I25" s="117"/>
      <c r="J25" s="117"/>
      <c r="L25" s="118" t="str">
        <f>_xlfn.IFNA(_xlfn.XLOOKUP(C25,武将属性排列!$C$1:$C$255,武将属性排列!$A$1:$A$255),"FF")</f>
        <v>5D</v>
      </c>
      <c r="M25" s="118" t="str">
        <f>_xlfn.IFNA(_xlfn.XLOOKUP(D25,武将属性排列!$C$1:$C$255,武将属性排列!$A$1:$A$255),"FF")</f>
        <v>FF</v>
      </c>
      <c r="N25" s="118" t="str">
        <f>_xlfn.IFNA(_xlfn.XLOOKUP(E25,武将属性排列!$C$1:$C$255,武将属性排列!$A$1:$A$255),"FF")</f>
        <v>FF</v>
      </c>
      <c r="O25" s="118" t="str">
        <f>_xlfn.IFNA(_xlfn.XLOOKUP(F25,武将属性排列!$C$1:$C$255,武将属性排列!$A$1:$A$255),"FF")</f>
        <v>FF</v>
      </c>
      <c r="P25" s="118" t="str">
        <f>_xlfn.IFNA(_xlfn.XLOOKUP(G25,武将属性排列!$C$1:$C$255,武将属性排列!$A$1:$A$255),"FF")</f>
        <v>FF</v>
      </c>
      <c r="Q25" s="118" t="str">
        <f>_xlfn.IFNA(_xlfn.XLOOKUP(H25,武将属性排列!$C$1:$C$255,武将属性排列!$A$1:$A$255),"FF")</f>
        <v>FF</v>
      </c>
      <c r="R25" s="118" t="str">
        <f>_xlfn.IFNA(_xlfn.XLOOKUP(I25,武将属性排列!$C$1:$C$255,武将属性排列!$A$1:$A$255),"FF")</f>
        <v>FF</v>
      </c>
      <c r="S25" s="118" t="str">
        <f>_xlfn.IFNA(_xlfn.XLOOKUP(J25,武将属性排列!$C$1:$C$255,武将属性排列!$A$1:$A$255),"FF")</f>
        <v>FF</v>
      </c>
      <c r="T25" s="119"/>
    </row>
    <row r="26" ht="14.25" spans="1:20">
      <c r="A26" s="75" t="str">
        <f>城池数据!A26</f>
        <v>桂阳</v>
      </c>
      <c r="B26" s="75" t="str">
        <f>城池数据!B26</f>
        <v>孙坚</v>
      </c>
      <c r="C26" s="117" t="s">
        <v>218</v>
      </c>
      <c r="D26" s="117" t="s">
        <v>407</v>
      </c>
      <c r="E26" s="117" t="s">
        <v>416</v>
      </c>
      <c r="F26" s="117" t="s">
        <v>397</v>
      </c>
      <c r="G26" s="117" t="s">
        <v>286</v>
      </c>
      <c r="H26" s="117" t="s">
        <v>379</v>
      </c>
      <c r="I26" s="117"/>
      <c r="J26" s="117"/>
      <c r="L26" s="118" t="str">
        <f>_xlfn.IFNA(_xlfn.XLOOKUP(C26,武将属性排列!$C$1:$C$255,武将属性排列!$A$1:$A$255),"FF")</f>
        <v>57</v>
      </c>
      <c r="M26" s="118" t="str">
        <f>_xlfn.IFNA(_xlfn.XLOOKUP(D26,武将属性排列!$C$1:$C$255,武将属性排列!$A$1:$A$255),"FF")</f>
        <v>F2</v>
      </c>
      <c r="N26" s="118" t="str">
        <f>_xlfn.IFNA(_xlfn.XLOOKUP(E26,武将属性排列!$C$1:$C$255,武将属性排列!$A$1:$A$255),"FF")</f>
        <v>F8</v>
      </c>
      <c r="O26" s="118" t="str">
        <f>_xlfn.IFNA(_xlfn.XLOOKUP(F26,武将属性排列!$C$1:$C$255,武将属性排列!$A$1:$A$255),"FF")</f>
        <v>EB</v>
      </c>
      <c r="P26" s="118" t="str">
        <f>_xlfn.IFNA(_xlfn.XLOOKUP(G26,武将属性排列!$C$1:$C$255,武将属性排列!$A$1:$A$255),"FF")</f>
        <v>91</v>
      </c>
      <c r="Q26" s="118" t="str">
        <f>_xlfn.IFNA(_xlfn.XLOOKUP(H26,武将属性排列!$C$1:$C$255,武将属性排列!$A$1:$A$255),"FF")</f>
        <v>DF</v>
      </c>
      <c r="R26" s="118" t="str">
        <f>_xlfn.IFNA(_xlfn.XLOOKUP(I26,武将属性排列!$C$1:$C$255,武将属性排列!$A$1:$A$255),"FF")</f>
        <v>FF</v>
      </c>
      <c r="S26" s="118" t="str">
        <f>_xlfn.IFNA(_xlfn.XLOOKUP(J26,武将属性排列!$C$1:$C$255,武将属性排列!$A$1:$A$255),"FF")</f>
        <v>FF</v>
      </c>
      <c r="T26" s="119"/>
    </row>
    <row r="27" ht="14.25" spans="1:20">
      <c r="A27" s="75" t="str">
        <f>城池数据!A27</f>
        <v>江夏</v>
      </c>
      <c r="B27" s="75" t="str">
        <f>城池数据!B27</f>
        <v>刘表</v>
      </c>
      <c r="C27" s="117" t="s">
        <v>249</v>
      </c>
      <c r="D27" s="117" t="s">
        <v>361</v>
      </c>
      <c r="E27" s="117" t="s">
        <v>176</v>
      </c>
      <c r="F27" s="117" t="s">
        <v>219</v>
      </c>
      <c r="G27" s="117" t="s">
        <v>288</v>
      </c>
      <c r="H27" s="117"/>
      <c r="I27" s="117"/>
      <c r="J27" s="117"/>
      <c r="L27" s="118" t="str">
        <f>_xlfn.IFNA(_xlfn.XLOOKUP(C27,武将属性排列!$C$1:$C$255,武将属性排列!$A$1:$A$255),"FF")</f>
        <v>70</v>
      </c>
      <c r="M27" s="118" t="str">
        <f>_xlfn.IFNA(_xlfn.XLOOKUP(D27,武将属性排列!$C$1:$C$255,武将属性排列!$A$1:$A$255),"FF")</f>
        <v>D0</v>
      </c>
      <c r="N27" s="118" t="str">
        <f>_xlfn.IFNA(_xlfn.XLOOKUP(E27,武将属性排列!$C$1:$C$255,武将属性排列!$A$1:$A$255),"FF")</f>
        <v>35</v>
      </c>
      <c r="O27" s="118" t="str">
        <f>_xlfn.IFNA(_xlfn.XLOOKUP(F27,武将属性排列!$C$1:$C$255,武将属性排列!$A$1:$A$255),"FF")</f>
        <v>58</v>
      </c>
      <c r="P27" s="118" t="str">
        <f>_xlfn.IFNA(_xlfn.XLOOKUP(G27,武将属性排列!$C$1:$C$255,武将属性排列!$A$1:$A$255),"FF")</f>
        <v>93</v>
      </c>
      <c r="Q27" s="118" t="str">
        <f>_xlfn.IFNA(_xlfn.XLOOKUP(H27,武将属性排列!$C$1:$C$255,武将属性排列!$A$1:$A$255),"FF")</f>
        <v>FF</v>
      </c>
      <c r="R27" s="118" t="str">
        <f>_xlfn.IFNA(_xlfn.XLOOKUP(I27,武将属性排列!$C$1:$C$255,武将属性排列!$A$1:$A$255),"FF")</f>
        <v>FF</v>
      </c>
      <c r="S27" s="118" t="str">
        <f>_xlfn.IFNA(_xlfn.XLOOKUP(J27,武将属性排列!$C$1:$C$255,武将属性排列!$A$1:$A$255),"FF")</f>
        <v>FF</v>
      </c>
      <c r="T27" s="119"/>
    </row>
    <row r="28" ht="14.25" spans="1:20">
      <c r="A28" s="75" t="str">
        <f>城池数据!A28</f>
        <v>汉中</v>
      </c>
      <c r="B28" s="75" t="str">
        <f>城池数据!B28</f>
        <v>刘焉</v>
      </c>
      <c r="C28" s="117" t="s">
        <v>318</v>
      </c>
      <c r="D28" s="117" t="s">
        <v>358</v>
      </c>
      <c r="E28" s="117" t="s">
        <v>145</v>
      </c>
      <c r="F28" s="117"/>
      <c r="G28" s="117"/>
      <c r="H28" s="117"/>
      <c r="I28" s="117"/>
      <c r="J28" s="117"/>
      <c r="L28" s="118" t="str">
        <f>_xlfn.IFNA(_xlfn.XLOOKUP(C28,武将属性排列!$C$1:$C$255,武将属性排列!$A$1:$A$255),"FF")</f>
        <v>A8</v>
      </c>
      <c r="M28" s="118" t="str">
        <f>_xlfn.IFNA(_xlfn.XLOOKUP(D28,武将属性排列!$C$1:$C$255,武将属性排列!$A$1:$A$255),"FF")</f>
        <v>CD</v>
      </c>
      <c r="N28" s="118" t="str">
        <f>_xlfn.IFNA(_xlfn.XLOOKUP(E28,武将属性排列!$C$1:$C$255,武将属性排列!$A$1:$A$255),"FF")</f>
        <v>28</v>
      </c>
      <c r="O28" s="118" t="str">
        <f>_xlfn.IFNA(_xlfn.XLOOKUP(F28,武将属性排列!$C$1:$C$255,武将属性排列!$A$1:$A$255),"FF")</f>
        <v>FF</v>
      </c>
      <c r="P28" s="118" t="str">
        <f>_xlfn.IFNA(_xlfn.XLOOKUP(G28,武将属性排列!$C$1:$C$255,武将属性排列!$A$1:$A$255),"FF")</f>
        <v>FF</v>
      </c>
      <c r="Q28" s="118" t="str">
        <f>_xlfn.IFNA(_xlfn.XLOOKUP(H28,武将属性排列!$C$1:$C$255,武将属性排列!$A$1:$A$255),"FF")</f>
        <v>FF</v>
      </c>
      <c r="R28" s="118" t="str">
        <f>_xlfn.IFNA(_xlfn.XLOOKUP(I28,武将属性排列!$C$1:$C$255,武将属性排列!$A$1:$A$255),"FF")</f>
        <v>FF</v>
      </c>
      <c r="S28" s="118" t="str">
        <f>_xlfn.IFNA(_xlfn.XLOOKUP(J28,武将属性排列!$C$1:$C$255,武将属性排列!$A$1:$A$255),"FF")</f>
        <v>FF</v>
      </c>
      <c r="T28" s="119"/>
    </row>
    <row r="29" ht="14.25" spans="1:20">
      <c r="A29" s="75" t="str">
        <f>城池数据!A29</f>
        <v>成都</v>
      </c>
      <c r="B29" s="75" t="str">
        <f>城池数据!B29</f>
        <v>刘焉</v>
      </c>
      <c r="C29" s="117" t="s">
        <v>315</v>
      </c>
      <c r="D29" s="117" t="s">
        <v>317</v>
      </c>
      <c r="E29" s="117" t="s">
        <v>153</v>
      </c>
      <c r="F29" s="117" t="s">
        <v>160</v>
      </c>
      <c r="G29" s="117" t="s">
        <v>171</v>
      </c>
      <c r="H29" s="117" t="s">
        <v>360</v>
      </c>
      <c r="I29" s="117" t="s">
        <v>254</v>
      </c>
      <c r="J29" s="117"/>
      <c r="L29" s="118" t="str">
        <f>_xlfn.IFNA(_xlfn.XLOOKUP(C29,武将属性排列!$C$1:$C$255,武将属性排列!$A$1:$A$255),"FF")</f>
        <v>A6</v>
      </c>
      <c r="M29" s="118" t="str">
        <f>_xlfn.IFNA(_xlfn.XLOOKUP(D29,武将属性排列!$C$1:$C$255,武将属性排列!$A$1:$A$255),"FF")</f>
        <v>A7</v>
      </c>
      <c r="N29" s="118" t="str">
        <f>_xlfn.IFNA(_xlfn.XLOOKUP(E29,武将属性排列!$C$1:$C$255,武将属性排列!$A$1:$A$255),"FF")</f>
        <v>2C</v>
      </c>
      <c r="O29" s="118" t="str">
        <f>_xlfn.IFNA(_xlfn.XLOOKUP(F29,武将属性排列!$C$1:$C$255,武将属性排列!$A$1:$A$255),"FF")</f>
        <v>2F</v>
      </c>
      <c r="P29" s="118" t="str">
        <f>_xlfn.IFNA(_xlfn.XLOOKUP(G29,武将属性排列!$C$1:$C$255,武将属性排列!$A$1:$A$255),"FF")</f>
        <v>33</v>
      </c>
      <c r="Q29" s="118" t="str">
        <f>_xlfn.IFNA(_xlfn.XLOOKUP(H29,武将属性排列!$C$1:$C$255,武将属性排列!$A$1:$A$255),"FF")</f>
        <v>CF</v>
      </c>
      <c r="R29" s="118" t="str">
        <f>_xlfn.IFNA(_xlfn.XLOOKUP(I29,武将属性排列!$C$1:$C$255,武将属性排列!$A$1:$A$255),"FF")</f>
        <v>73</v>
      </c>
      <c r="S29" s="118" t="str">
        <f>_xlfn.IFNA(_xlfn.XLOOKUP(J29,武将属性排列!$C$1:$C$255,武将属性排列!$A$1:$A$255),"FF")</f>
        <v>FF</v>
      </c>
      <c r="T29" s="119"/>
    </row>
    <row r="30" ht="14.25" spans="1:20">
      <c r="A30" s="75" t="str">
        <f>城池数据!A30</f>
        <v>涪陵</v>
      </c>
      <c r="B30" s="75" t="str">
        <f>城池数据!B30</f>
        <v>刘焉</v>
      </c>
      <c r="C30" s="117" t="s">
        <v>394</v>
      </c>
      <c r="D30" s="117" t="s">
        <v>232</v>
      </c>
      <c r="E30" s="117"/>
      <c r="F30" s="117"/>
      <c r="G30" s="117"/>
      <c r="H30" s="117"/>
      <c r="I30" s="117"/>
      <c r="J30" s="117"/>
      <c r="L30" s="118" t="str">
        <f>_xlfn.IFNA(_xlfn.XLOOKUP(C30,武将属性排列!$C$1:$C$255,武将属性排列!$A$1:$A$255),"FF")</f>
        <v>E9</v>
      </c>
      <c r="M30" s="118" t="str">
        <f>_xlfn.IFNA(_xlfn.XLOOKUP(D30,武将属性排列!$C$1:$C$255,武将属性排列!$A$1:$A$255),"FF")</f>
        <v>63</v>
      </c>
      <c r="N30" s="118" t="str">
        <f>_xlfn.IFNA(_xlfn.XLOOKUP(E30,武将属性排列!$C$1:$C$255,武将属性排列!$A$1:$A$255),"FF")</f>
        <v>FF</v>
      </c>
      <c r="O30" s="118" t="str">
        <f>_xlfn.IFNA(_xlfn.XLOOKUP(F30,武将属性排列!$C$1:$C$255,武将属性排列!$A$1:$A$255),"FF")</f>
        <v>FF</v>
      </c>
      <c r="P30" s="118" t="str">
        <f>_xlfn.IFNA(_xlfn.XLOOKUP(G30,武将属性排列!$C$1:$C$255,武将属性排列!$A$1:$A$255),"FF")</f>
        <v>FF</v>
      </c>
      <c r="Q30" s="118" t="str">
        <f>_xlfn.IFNA(_xlfn.XLOOKUP(H30,武将属性排列!$C$1:$C$255,武将属性排列!$A$1:$A$255),"FF")</f>
        <v>FF</v>
      </c>
      <c r="R30" s="118" t="str">
        <f>_xlfn.IFNA(_xlfn.XLOOKUP(I30,武将属性排列!$C$1:$C$255,武将属性排列!$A$1:$A$255),"FF")</f>
        <v>FF</v>
      </c>
      <c r="S30" s="118" t="str">
        <f>_xlfn.IFNA(_xlfn.XLOOKUP(J30,武将属性排列!$C$1:$C$255,武将属性排列!$A$1:$A$255),"FF")</f>
        <v>FF</v>
      </c>
      <c r="T30" s="119"/>
    </row>
    <row r="31" ht="14.25" spans="1:20">
      <c r="A31" s="75" t="str">
        <f>城池数据!A31</f>
        <v>云南</v>
      </c>
      <c r="B31" s="75" t="str">
        <f>城池数据!B31</f>
        <v>刘焉</v>
      </c>
      <c r="C31" s="117" t="s">
        <v>329</v>
      </c>
      <c r="D31" s="117" t="s">
        <v>421</v>
      </c>
      <c r="E31" s="117"/>
      <c r="F31" s="117"/>
      <c r="G31" s="117"/>
      <c r="H31" s="117"/>
      <c r="I31" s="117"/>
      <c r="J31" s="117"/>
      <c r="L31" s="118" t="str">
        <f>_xlfn.IFNA(_xlfn.XLOOKUP(C31,武将属性排列!$C$1:$C$255,武将属性排列!$A$1:$A$255),"FF")</f>
        <v>B2</v>
      </c>
      <c r="M31" s="118" t="str">
        <f>_xlfn.IFNA(_xlfn.XLOOKUP(D31,武将属性排列!$C$1:$C$255,武将属性排列!$A$1:$A$255),"FF")</f>
        <v>FD</v>
      </c>
      <c r="N31" s="118" t="str">
        <f>_xlfn.IFNA(_xlfn.XLOOKUP(E31,武将属性排列!$C$1:$C$255,武将属性排列!$A$1:$A$255),"FF")</f>
        <v>FF</v>
      </c>
      <c r="O31" s="118" t="str">
        <f>_xlfn.IFNA(_xlfn.XLOOKUP(F31,武将属性排列!$C$1:$C$255,武将属性排列!$A$1:$A$255),"FF")</f>
        <v>FF</v>
      </c>
      <c r="P31" s="118" t="str">
        <f>_xlfn.IFNA(_xlfn.XLOOKUP(G31,武将属性排列!$C$1:$C$255,武将属性排列!$A$1:$A$255),"FF")</f>
        <v>FF</v>
      </c>
      <c r="Q31" s="118" t="str">
        <f>_xlfn.IFNA(_xlfn.XLOOKUP(H31,武将属性排列!$C$1:$C$255,武将属性排列!$A$1:$A$255),"FF")</f>
        <v>FF</v>
      </c>
      <c r="R31" s="118" t="str">
        <f>_xlfn.IFNA(_xlfn.XLOOKUP(I31,武将属性排列!$C$1:$C$255,武将属性排列!$A$1:$A$255),"FF")</f>
        <v>FF</v>
      </c>
      <c r="S31" s="118" t="str">
        <f>_xlfn.IFNA(_xlfn.XLOOKUP(J31,武将属性排列!$C$1:$C$255,武将属性排列!$A$1:$A$255),"FF")</f>
        <v>FF</v>
      </c>
      <c r="T31" s="119"/>
    </row>
    <row r="32" ht="14.25" spans="1:20">
      <c r="A32" s="75" t="str">
        <f>城池数据!A32</f>
        <v>蜀郡</v>
      </c>
      <c r="B32" s="75" t="str">
        <f>城池数据!B32</f>
        <v>刘焉</v>
      </c>
      <c r="C32" s="117" t="s">
        <v>326</v>
      </c>
      <c r="D32" s="117" t="s">
        <v>393</v>
      </c>
      <c r="E32" s="117" t="s">
        <v>230</v>
      </c>
      <c r="F32" s="117"/>
      <c r="G32" s="117"/>
      <c r="H32" s="117"/>
      <c r="I32" s="117"/>
      <c r="J32" s="117"/>
      <c r="L32" s="118" t="str">
        <f>_xlfn.IFNA(_xlfn.XLOOKUP(C32,武将属性排列!$C$1:$C$255,武将属性排列!$A$1:$A$255),"FF")</f>
        <v>B0</v>
      </c>
      <c r="M32" s="118" t="str">
        <f>_xlfn.IFNA(_xlfn.XLOOKUP(D32,武将属性排列!$C$1:$C$255,武将属性排列!$A$1:$A$255),"FF")</f>
        <v>E8</v>
      </c>
      <c r="N32" s="118" t="str">
        <f>_xlfn.IFNA(_xlfn.XLOOKUP(E32,武将属性排列!$C$1:$C$255,武将属性排列!$A$1:$A$255),"FF")</f>
        <v>61</v>
      </c>
      <c r="O32" s="118" t="str">
        <f>_xlfn.IFNA(_xlfn.XLOOKUP(F32,武将属性排列!$C$1:$C$255,武将属性排列!$A$1:$A$255),"FF")</f>
        <v>FF</v>
      </c>
      <c r="P32" s="118" t="str">
        <f>_xlfn.IFNA(_xlfn.XLOOKUP(G32,武将属性排列!$C$1:$C$255,武将属性排列!$A$1:$A$255),"FF")</f>
        <v>FF</v>
      </c>
      <c r="Q32" s="118" t="str">
        <f>_xlfn.IFNA(_xlfn.XLOOKUP(H32,武将属性排列!$C$1:$C$255,武将属性排列!$A$1:$A$255),"FF")</f>
        <v>FF</v>
      </c>
      <c r="R32" s="118" t="str">
        <f>_xlfn.IFNA(_xlfn.XLOOKUP(I32,武将属性排列!$C$1:$C$255,武将属性排列!$A$1:$A$255),"FF")</f>
        <v>FF</v>
      </c>
      <c r="S32" s="118" t="str">
        <f>_xlfn.IFNA(_xlfn.XLOOKUP(J32,武将属性排列!$C$1:$C$255,武将属性排列!$A$1:$A$255),"FF")</f>
        <v>FF</v>
      </c>
      <c r="T32" s="119"/>
    </row>
    <row r="33" ht="27" customHeight="1" spans="1:2">
      <c r="A33" s="66"/>
      <c r="B33" s="66"/>
    </row>
    <row r="34" spans="1:2">
      <c r="A34" s="66"/>
      <c r="B34" s="66"/>
    </row>
    <row r="35" spans="1:2">
      <c r="B35" s="66"/>
    </row>
    <row r="36" spans="1:2">
      <c r="B36" s="66"/>
    </row>
    <row r="37" spans="1:2">
      <c r="B37" s="66"/>
    </row>
    <row r="38" spans="1:2">
      <c r="B38" s="66"/>
    </row>
    <row r="39" spans="1:2">
      <c r="B39" s="66"/>
    </row>
    <row r="40" spans="1:2">
      <c r="B40" s="66"/>
    </row>
    <row r="41" spans="1:2">
      <c r="B41" s="66"/>
    </row>
    <row r="42" spans="1:2">
      <c r="B42" s="66"/>
    </row>
    <row r="43" spans="1:2">
      <c r="B43" s="66"/>
    </row>
    <row r="44" spans="1:2">
      <c r="B44" s="66"/>
    </row>
    <row r="45" spans="1:2">
      <c r="B45" s="66"/>
    </row>
    <row r="46" spans="1:2">
      <c r="B46" s="66"/>
    </row>
    <row r="47" spans="1:2">
      <c r="B47" s="66"/>
    </row>
    <row r="48" spans="1:2">
      <c r="B48" s="66"/>
    </row>
    <row r="49" spans="1:10">
      <c r="B49" s="66"/>
    </row>
    <row r="50" spans="1:10">
      <c r="B50" s="66"/>
    </row>
    <row r="51" spans="1:10">
      <c r="B51" s="66"/>
    </row>
    <row r="52" spans="1:10">
      <c r="B52" s="66"/>
    </row>
    <row r="53" spans="1:10">
      <c r="A53" s="66"/>
      <c r="B53" s="66"/>
    </row>
    <row r="54" spans="1:10">
      <c r="A54" s="66"/>
      <c r="B54" s="66"/>
    </row>
    <row r="55" spans="1:10">
      <c r="A55" s="66"/>
      <c r="B55" s="66"/>
    </row>
    <row r="56" spans="1:10">
      <c r="A56" s="66"/>
      <c r="B56" s="66"/>
    </row>
    <row r="57" spans="1:10">
      <c r="A57" s="66"/>
      <c r="B57" s="66"/>
    </row>
    <row r="58" spans="1:10">
      <c r="A58" s="66"/>
      <c r="B58" s="66"/>
    </row>
    <row r="59" spans="1:10">
      <c r="A59" s="66"/>
      <c r="B59" s="66"/>
    </row>
    <row r="60" spans="1:10">
      <c r="A60" s="66"/>
      <c r="B60" s="66"/>
    </row>
    <row r="61" spans="1:10">
      <c r="A61" s="66"/>
      <c r="B61" s="66"/>
    </row>
    <row r="62" spans="1:10">
      <c r="A62" s="66"/>
      <c r="B62" s="66"/>
    </row>
    <row r="63" spans="1:10">
      <c r="A63" s="66"/>
      <c r="B63" s="66"/>
    </row>
    <row r="64" spans="1:10">
      <c r="A64" s="66"/>
      <c r="B64" s="66"/>
      <c r="C64" s="66"/>
      <c r="D64" s="66"/>
      <c r="E64" s="66"/>
      <c r="F64" s="66"/>
      <c r="G64" s="66"/>
      <c r="H64" s="66"/>
      <c r="I64" s="66"/>
      <c r="J64" s="66"/>
    </row>
    <row r="65" spans="1:10">
      <c r="A65" s="66"/>
      <c r="B65" s="66"/>
      <c r="C65" s="66"/>
      <c r="D65" s="66"/>
      <c r="E65" s="66"/>
      <c r="F65" s="66"/>
      <c r="G65" s="66"/>
      <c r="H65" s="66"/>
      <c r="I65" s="66"/>
      <c r="J65" s="66"/>
    </row>
    <row r="66" spans="1:10">
      <c r="A66" s="66"/>
      <c r="B66" s="66"/>
      <c r="C66" s="66"/>
      <c r="D66" s="66"/>
      <c r="E66" s="66"/>
      <c r="F66" s="66"/>
      <c r="G66" s="66"/>
      <c r="H66" s="66"/>
      <c r="I66" s="66"/>
      <c r="J66" s="66"/>
    </row>
    <row r="67" spans="1:10">
      <c r="A67" s="66"/>
      <c r="B67" s="66"/>
      <c r="C67" s="66"/>
      <c r="D67" s="66"/>
      <c r="E67" s="66"/>
      <c r="F67" s="66"/>
      <c r="G67" s="66"/>
      <c r="H67" s="66"/>
      <c r="I67" s="66"/>
      <c r="J67" s="66"/>
    </row>
    <row r="68" spans="1:10">
      <c r="A68" s="66"/>
      <c r="B68" s="66"/>
      <c r="C68" s="66"/>
      <c r="D68" s="66"/>
      <c r="E68" s="66"/>
      <c r="F68" s="66"/>
      <c r="G68" s="66"/>
      <c r="H68" s="66"/>
      <c r="I68" s="66"/>
      <c r="J68" s="66"/>
    </row>
    <row r="69" spans="1:10">
      <c r="A69" s="66"/>
      <c r="B69" s="66"/>
      <c r="C69" s="66"/>
      <c r="D69" s="66"/>
      <c r="E69" s="66"/>
      <c r="F69" s="66"/>
      <c r="G69" s="66"/>
      <c r="H69" s="66"/>
      <c r="I69" s="66"/>
      <c r="J69" s="66"/>
    </row>
    <row r="70" spans="1:10">
      <c r="A70" s="66"/>
      <c r="B70" s="66"/>
      <c r="C70" s="66"/>
      <c r="D70" s="66"/>
      <c r="E70" s="66"/>
      <c r="F70" s="66"/>
      <c r="G70" s="66"/>
      <c r="H70" s="66"/>
      <c r="I70" s="66"/>
      <c r="J70" s="66"/>
    </row>
    <row r="71" spans="1:10">
      <c r="A71" s="66"/>
      <c r="B71" s="66"/>
      <c r="C71" s="66"/>
      <c r="D71" s="66"/>
      <c r="E71" s="66"/>
      <c r="F71" s="66"/>
      <c r="G71" s="66"/>
      <c r="H71" s="66"/>
      <c r="I71" s="66"/>
      <c r="J71" s="66"/>
    </row>
    <row r="72" spans="1:10">
      <c r="A72" s="66"/>
      <c r="B72" s="66"/>
      <c r="C72" s="66"/>
      <c r="D72" s="66"/>
      <c r="E72" s="66"/>
      <c r="F72" s="66"/>
      <c r="G72" s="66"/>
      <c r="H72" s="66"/>
      <c r="I72" s="66"/>
      <c r="J72" s="66"/>
    </row>
    <row r="73" spans="1:10">
      <c r="A73" s="66"/>
      <c r="B73" s="66"/>
      <c r="C73" s="66"/>
      <c r="D73" s="66"/>
      <c r="E73" s="66"/>
      <c r="F73" s="66"/>
      <c r="G73" s="66"/>
      <c r="H73" s="66"/>
      <c r="I73" s="66"/>
      <c r="J73" s="66"/>
    </row>
    <row r="74" spans="1:10">
      <c r="A74" s="66"/>
      <c r="B74" s="66"/>
      <c r="C74" s="66"/>
      <c r="D74" s="66"/>
      <c r="E74" s="66"/>
      <c r="F74" s="66"/>
      <c r="G74" s="66"/>
      <c r="H74" s="66"/>
      <c r="I74" s="66"/>
      <c r="J74" s="66"/>
    </row>
    <row r="75" spans="1:10">
      <c r="A75" s="66"/>
      <c r="B75" s="66"/>
      <c r="C75" s="66"/>
      <c r="D75" s="66"/>
      <c r="E75" s="66"/>
      <c r="F75" s="66"/>
      <c r="G75" s="66"/>
      <c r="H75" s="66"/>
      <c r="I75" s="66"/>
      <c r="J75" s="66"/>
    </row>
    <row r="76" spans="1:10">
      <c r="A76" s="66"/>
      <c r="B76" s="66"/>
      <c r="C76" s="66"/>
      <c r="D76" s="66"/>
      <c r="E76" s="66"/>
      <c r="F76" s="66"/>
      <c r="G76" s="66"/>
      <c r="H76" s="66"/>
      <c r="I76" s="66"/>
      <c r="J76" s="66"/>
    </row>
    <row r="77" spans="1:10">
      <c r="A77" s="66"/>
      <c r="B77" s="66"/>
      <c r="C77" s="66"/>
      <c r="D77" s="66"/>
      <c r="E77" s="66"/>
      <c r="F77" s="66"/>
      <c r="G77" s="66"/>
      <c r="H77" s="66"/>
      <c r="I77" s="66"/>
      <c r="J77" s="66"/>
    </row>
    <row r="78" spans="1:10">
      <c r="A78" s="66"/>
      <c r="B78" s="66"/>
      <c r="C78" s="66"/>
      <c r="D78" s="66"/>
      <c r="E78" s="66"/>
      <c r="F78" s="66"/>
      <c r="G78" s="66"/>
      <c r="H78" s="66"/>
      <c r="I78" s="66"/>
      <c r="J78" s="66"/>
    </row>
    <row r="79" spans="1:10">
      <c r="A79" s="66"/>
      <c r="B79" s="66"/>
      <c r="C79" s="66"/>
      <c r="D79" s="66"/>
      <c r="E79" s="66"/>
      <c r="F79" s="66"/>
      <c r="G79" s="66"/>
      <c r="H79" s="66"/>
      <c r="I79" s="66"/>
      <c r="J79" s="66"/>
    </row>
    <row r="80" spans="1:10">
      <c r="A80" s="66"/>
      <c r="B80" s="66"/>
      <c r="C80" s="66"/>
      <c r="D80" s="66"/>
      <c r="E80" s="66"/>
      <c r="F80" s="66"/>
      <c r="G80" s="66"/>
      <c r="H80" s="66"/>
      <c r="I80" s="66"/>
      <c r="J80" s="66"/>
    </row>
    <row r="81" spans="1:10">
      <c r="A81" s="66"/>
      <c r="B81" s="66"/>
      <c r="C81" s="66"/>
      <c r="D81" s="66"/>
      <c r="E81" s="66"/>
      <c r="F81" s="66"/>
      <c r="G81" s="66"/>
      <c r="H81" s="66"/>
      <c r="I81" s="66"/>
      <c r="J81" s="66"/>
    </row>
    <row r="82" spans="1:10">
      <c r="A82" s="66"/>
      <c r="B82" s="66"/>
      <c r="C82" s="66"/>
      <c r="D82" s="66"/>
      <c r="E82" s="66"/>
      <c r="F82" s="66"/>
      <c r="G82" s="66"/>
      <c r="H82" s="66"/>
      <c r="I82" s="66"/>
      <c r="J82" s="66"/>
    </row>
    <row r="83" spans="1:10">
      <c r="A83" s="66"/>
      <c r="B83" s="66"/>
      <c r="C83" s="66"/>
      <c r="D83" s="66"/>
      <c r="E83" s="66"/>
      <c r="F83" s="66"/>
      <c r="G83" s="66"/>
      <c r="H83" s="66"/>
      <c r="I83" s="66"/>
      <c r="J83" s="66"/>
    </row>
    <row r="84" spans="1:10">
      <c r="A84" s="66"/>
      <c r="B84" s="66"/>
      <c r="C84" s="66"/>
      <c r="D84" s="66"/>
      <c r="E84" s="66"/>
      <c r="F84" s="66"/>
      <c r="G84" s="66"/>
      <c r="H84" s="66"/>
      <c r="I84" s="66"/>
      <c r="J84" s="66"/>
    </row>
    <row r="85" spans="1:10">
      <c r="A85" s="66"/>
      <c r="B85" s="66"/>
      <c r="C85" s="66"/>
      <c r="D85" s="66"/>
      <c r="E85" s="66"/>
      <c r="F85" s="66"/>
      <c r="G85" s="66"/>
      <c r="H85" s="66"/>
      <c r="I85" s="66"/>
      <c r="J85" s="66"/>
    </row>
    <row r="86" spans="1:10">
      <c r="A86" s="66"/>
      <c r="B86" s="66"/>
      <c r="C86" s="66"/>
      <c r="D86" s="66"/>
      <c r="E86" s="66"/>
      <c r="F86" s="66"/>
      <c r="G86" s="66"/>
      <c r="H86" s="66"/>
      <c r="I86" s="66"/>
      <c r="J86" s="66"/>
    </row>
    <row r="87" spans="1:10">
      <c r="A87" s="66"/>
      <c r="B87" s="66"/>
      <c r="C87" s="66"/>
      <c r="D87" s="66"/>
      <c r="E87" s="66"/>
      <c r="F87" s="66"/>
      <c r="G87" s="66"/>
      <c r="H87" s="66"/>
      <c r="I87" s="66"/>
      <c r="J87" s="66"/>
    </row>
    <row r="88" spans="1:10">
      <c r="A88" s="66"/>
      <c r="B88" s="66"/>
      <c r="C88" s="66"/>
      <c r="D88" s="66"/>
      <c r="E88" s="66"/>
      <c r="F88" s="66"/>
      <c r="G88" s="66"/>
      <c r="H88" s="66"/>
      <c r="I88" s="66"/>
      <c r="J88" s="66"/>
    </row>
    <row r="89" spans="1:10">
      <c r="A89" s="66"/>
      <c r="B89" s="66"/>
      <c r="C89" s="66"/>
      <c r="D89" s="66"/>
      <c r="E89" s="66"/>
      <c r="F89" s="66"/>
      <c r="G89" s="66"/>
      <c r="H89" s="66"/>
      <c r="I89" s="66"/>
      <c r="J89" s="66"/>
    </row>
    <row r="90" spans="1:10">
      <c r="A90" s="66"/>
      <c r="B90" s="66"/>
      <c r="C90" s="66"/>
      <c r="D90" s="66"/>
      <c r="E90" s="66"/>
      <c r="F90" s="66"/>
      <c r="G90" s="66"/>
      <c r="H90" s="66"/>
      <c r="I90" s="66"/>
      <c r="J90" s="66"/>
    </row>
    <row r="91" spans="1:10">
      <c r="A91" s="66"/>
      <c r="B91" s="66"/>
      <c r="C91" s="66"/>
      <c r="D91" s="66"/>
      <c r="E91" s="66"/>
      <c r="F91" s="66"/>
      <c r="G91" s="66"/>
      <c r="H91" s="66"/>
      <c r="I91" s="66"/>
      <c r="J91" s="66"/>
    </row>
    <row r="92" spans="1:10">
      <c r="A92" s="66"/>
      <c r="B92" s="66"/>
      <c r="C92" s="66"/>
      <c r="D92" s="66"/>
      <c r="E92" s="66"/>
      <c r="F92" s="66"/>
      <c r="G92" s="66"/>
      <c r="H92" s="66"/>
      <c r="I92" s="66"/>
      <c r="J92" s="66"/>
    </row>
    <row r="93" spans="1:10">
      <c r="A93" s="66"/>
      <c r="B93" s="66"/>
      <c r="C93" s="66"/>
      <c r="D93" s="66"/>
      <c r="E93" s="66"/>
      <c r="F93" s="66"/>
      <c r="G93" s="66"/>
      <c r="H93" s="66"/>
      <c r="I93" s="66"/>
      <c r="J93" s="66"/>
    </row>
    <row r="94" spans="1:10">
      <c r="A94" s="66"/>
      <c r="B94" s="66"/>
      <c r="C94" s="66"/>
      <c r="D94" s="66"/>
      <c r="E94" s="66"/>
      <c r="F94" s="66"/>
      <c r="G94" s="66"/>
      <c r="H94" s="66"/>
      <c r="I94" s="66"/>
      <c r="J94" s="66"/>
    </row>
    <row r="95" spans="1:10">
      <c r="A95" s="66"/>
      <c r="B95" s="66"/>
      <c r="C95" s="66"/>
      <c r="D95" s="66"/>
      <c r="E95" s="66"/>
      <c r="F95" s="66"/>
      <c r="G95" s="66"/>
      <c r="H95" s="66"/>
      <c r="I95" s="66"/>
      <c r="J95" s="66"/>
    </row>
    <row r="96" spans="1:10">
      <c r="A96" s="66"/>
      <c r="B96" s="66"/>
      <c r="C96" s="66"/>
      <c r="D96" s="66"/>
      <c r="E96" s="66"/>
      <c r="F96" s="66"/>
      <c r="G96" s="66"/>
      <c r="H96" s="66"/>
      <c r="I96" s="66"/>
      <c r="J96" s="66"/>
    </row>
    <row r="97" spans="1:10">
      <c r="A97" s="66"/>
      <c r="B97" s="66"/>
      <c r="C97" s="66"/>
      <c r="D97" s="66"/>
      <c r="E97" s="66"/>
      <c r="F97" s="66"/>
      <c r="G97" s="66"/>
      <c r="H97" s="66"/>
      <c r="I97" s="66"/>
      <c r="J97" s="66"/>
    </row>
    <row r="98" spans="1:10">
      <c r="A98" s="66"/>
      <c r="B98" s="66"/>
      <c r="C98" s="66"/>
      <c r="D98" s="66"/>
      <c r="E98" s="66"/>
      <c r="F98" s="66"/>
      <c r="G98" s="66"/>
      <c r="H98" s="66"/>
      <c r="I98" s="66"/>
      <c r="J98" s="66"/>
    </row>
    <row r="99" spans="1:10">
      <c r="A99" s="66"/>
      <c r="B99" s="66"/>
      <c r="C99" s="66"/>
      <c r="D99" s="66"/>
      <c r="E99" s="66"/>
      <c r="F99" s="66"/>
      <c r="G99" s="66"/>
      <c r="H99" s="66"/>
      <c r="I99" s="66"/>
      <c r="J99" s="66"/>
    </row>
    <row r="100" spans="1:10">
      <c r="A100" s="66"/>
      <c r="B100" s="66"/>
      <c r="C100" s="66"/>
      <c r="D100" s="66"/>
      <c r="E100" s="66"/>
      <c r="F100" s="66"/>
      <c r="G100" s="66"/>
      <c r="H100" s="66"/>
      <c r="I100" s="66"/>
      <c r="J100" s="66"/>
    </row>
    <row r="101" spans="1:10">
      <c r="A101" s="66"/>
      <c r="B101" s="66"/>
      <c r="C101" s="66"/>
      <c r="D101" s="66"/>
      <c r="E101" s="66"/>
      <c r="F101" s="66"/>
      <c r="G101" s="66"/>
      <c r="H101" s="66"/>
      <c r="I101" s="66"/>
      <c r="J101" s="66"/>
    </row>
    <row r="102" spans="1:10">
      <c r="A102" s="66"/>
      <c r="B102" s="66"/>
      <c r="C102" s="66"/>
      <c r="D102" s="66"/>
      <c r="E102" s="66"/>
      <c r="F102" s="66"/>
      <c r="G102" s="66"/>
      <c r="H102" s="66"/>
      <c r="I102" s="66"/>
      <c r="J102" s="66"/>
    </row>
    <row r="103" spans="1:10">
      <c r="A103" s="66"/>
      <c r="B103" s="66"/>
      <c r="C103" s="66"/>
      <c r="D103" s="66"/>
      <c r="E103" s="66"/>
      <c r="F103" s="66"/>
      <c r="G103" s="66"/>
      <c r="H103" s="66"/>
      <c r="I103" s="66"/>
      <c r="J103" s="66"/>
    </row>
    <row r="104" spans="1:10">
      <c r="A104" s="66"/>
      <c r="B104" s="66"/>
      <c r="C104" s="66"/>
      <c r="D104" s="66"/>
      <c r="E104" s="66"/>
      <c r="F104" s="66"/>
      <c r="G104" s="66"/>
      <c r="H104" s="66"/>
      <c r="I104" s="66"/>
      <c r="J104" s="66"/>
    </row>
    <row r="105" spans="1:10">
      <c r="A105" s="66"/>
      <c r="B105" s="66"/>
      <c r="C105" s="66"/>
      <c r="D105" s="66"/>
      <c r="E105" s="66"/>
      <c r="F105" s="66"/>
      <c r="G105" s="66"/>
      <c r="H105" s="66"/>
      <c r="I105" s="66"/>
      <c r="J105" s="66"/>
    </row>
    <row r="106" spans="1:10">
      <c r="A106" s="66"/>
      <c r="B106" s="66"/>
      <c r="C106" s="66"/>
      <c r="D106" s="66"/>
      <c r="E106" s="66"/>
      <c r="F106" s="66"/>
      <c r="G106" s="66"/>
      <c r="H106" s="66"/>
      <c r="I106" s="66"/>
      <c r="J106" s="66"/>
    </row>
    <row r="107" spans="1:10">
      <c r="A107" s="66"/>
      <c r="B107" s="66"/>
      <c r="C107" s="66"/>
      <c r="D107" s="66"/>
      <c r="E107" s="66"/>
      <c r="F107" s="66"/>
      <c r="G107" s="66"/>
      <c r="H107" s="66"/>
      <c r="I107" s="66"/>
      <c r="J107" s="66"/>
    </row>
    <row r="108" spans="1:10">
      <c r="A108" s="66"/>
      <c r="B108" s="66"/>
      <c r="C108" s="66"/>
      <c r="D108" s="66"/>
      <c r="E108" s="66"/>
      <c r="F108" s="66"/>
      <c r="G108" s="66"/>
      <c r="H108" s="66"/>
      <c r="I108" s="66"/>
      <c r="J108" s="66"/>
    </row>
    <row r="109" spans="1:10">
      <c r="A109" s="66"/>
      <c r="B109" s="66"/>
      <c r="C109" s="66"/>
      <c r="D109" s="66"/>
      <c r="E109" s="66"/>
      <c r="F109" s="66"/>
      <c r="G109" s="66"/>
      <c r="H109" s="66"/>
      <c r="I109" s="66"/>
      <c r="J109" s="66"/>
    </row>
    <row r="110" spans="1:10">
      <c r="A110" s="66"/>
      <c r="B110" s="66"/>
      <c r="C110" s="66"/>
      <c r="D110" s="66"/>
      <c r="E110" s="66"/>
      <c r="F110" s="66"/>
      <c r="G110" s="66"/>
      <c r="H110" s="66"/>
      <c r="I110" s="66"/>
      <c r="J110" s="66"/>
    </row>
    <row r="111" spans="1:10">
      <c r="A111" s="66"/>
      <c r="B111" s="66"/>
      <c r="C111" s="66"/>
      <c r="D111" s="66"/>
      <c r="E111" s="66"/>
      <c r="F111" s="66"/>
      <c r="G111" s="66"/>
      <c r="H111" s="66"/>
      <c r="I111" s="66"/>
      <c r="J111" s="66"/>
    </row>
    <row r="112" spans="1:10">
      <c r="A112" s="66"/>
      <c r="B112" s="66"/>
      <c r="C112" s="66"/>
      <c r="D112" s="66"/>
      <c r="E112" s="66"/>
      <c r="F112" s="66"/>
      <c r="G112" s="66"/>
      <c r="H112" s="66"/>
      <c r="I112" s="66"/>
      <c r="J112" s="66"/>
    </row>
    <row r="113" spans="1:10">
      <c r="A113" s="66"/>
      <c r="B113" s="66"/>
      <c r="C113" s="66"/>
      <c r="D113" s="66"/>
      <c r="E113" s="66"/>
      <c r="F113" s="66"/>
      <c r="G113" s="66"/>
      <c r="H113" s="66"/>
      <c r="I113" s="66"/>
      <c r="J113" s="66"/>
    </row>
    <row r="114" spans="1:10">
      <c r="A114" s="66"/>
      <c r="B114" s="66"/>
      <c r="C114" s="66"/>
      <c r="D114" s="66"/>
      <c r="E114" s="66"/>
      <c r="F114" s="66"/>
      <c r="G114" s="66"/>
      <c r="H114" s="66"/>
      <c r="I114" s="66"/>
      <c r="J114" s="66"/>
    </row>
    <row r="115" spans="1:10">
      <c r="A115" s="66"/>
      <c r="B115" s="66"/>
      <c r="C115" s="66"/>
      <c r="D115" s="66"/>
      <c r="E115" s="66"/>
      <c r="F115" s="66"/>
      <c r="G115" s="66"/>
      <c r="H115" s="66"/>
      <c r="I115" s="66"/>
      <c r="J115" s="66"/>
    </row>
    <row r="116" spans="1:10">
      <c r="A116" s="66"/>
      <c r="B116" s="66"/>
      <c r="C116" s="66"/>
      <c r="D116" s="66"/>
      <c r="E116" s="66"/>
      <c r="F116" s="66"/>
      <c r="G116" s="66"/>
      <c r="H116" s="66"/>
      <c r="I116" s="66"/>
      <c r="J116" s="66"/>
    </row>
    <row r="117" spans="1:10">
      <c r="A117" s="66"/>
      <c r="B117" s="66"/>
      <c r="C117" s="66"/>
      <c r="D117" s="66"/>
      <c r="E117" s="66"/>
      <c r="F117" s="66"/>
      <c r="G117" s="66"/>
      <c r="H117" s="66"/>
      <c r="I117" s="66"/>
      <c r="J117" s="66"/>
    </row>
    <row r="118" spans="1:10">
      <c r="A118" s="66"/>
      <c r="B118" s="66"/>
      <c r="C118" s="66"/>
      <c r="D118" s="66"/>
      <c r="E118" s="66"/>
      <c r="F118" s="66"/>
      <c r="G118" s="66"/>
      <c r="H118" s="66"/>
      <c r="I118" s="66"/>
      <c r="J118" s="66"/>
    </row>
    <row r="119" spans="1:10">
      <c r="A119" s="66"/>
      <c r="B119" s="66"/>
      <c r="C119" s="66"/>
      <c r="D119" s="66"/>
      <c r="E119" s="66"/>
      <c r="F119" s="66"/>
      <c r="G119" s="66"/>
      <c r="H119" s="66"/>
      <c r="I119" s="66"/>
      <c r="J119" s="66"/>
    </row>
    <row r="120" spans="1:10">
      <c r="A120" s="66"/>
      <c r="B120" s="66"/>
      <c r="C120" s="66"/>
      <c r="D120" s="66"/>
      <c r="E120" s="66"/>
      <c r="F120" s="66"/>
      <c r="G120" s="66"/>
      <c r="H120" s="66"/>
      <c r="I120" s="66"/>
      <c r="J120" s="66"/>
    </row>
    <row r="121" spans="1:10">
      <c r="A121" s="66"/>
      <c r="B121" s="66"/>
      <c r="C121" s="66"/>
      <c r="D121" s="66"/>
      <c r="E121" s="66"/>
      <c r="F121" s="66"/>
      <c r="G121" s="66"/>
      <c r="H121" s="66"/>
      <c r="I121" s="66"/>
      <c r="J121" s="66"/>
    </row>
    <row r="122" spans="1:10">
      <c r="A122" s="66"/>
      <c r="B122" s="66"/>
      <c r="C122" s="66"/>
      <c r="D122" s="66"/>
      <c r="E122" s="66"/>
      <c r="F122" s="66"/>
      <c r="G122" s="66"/>
      <c r="H122" s="66"/>
      <c r="I122" s="66"/>
      <c r="J122" s="66"/>
    </row>
    <row r="123" spans="1:10">
      <c r="A123" s="66"/>
      <c r="B123" s="66"/>
      <c r="C123" s="66"/>
      <c r="D123" s="66"/>
      <c r="E123" s="66"/>
      <c r="F123" s="66"/>
      <c r="G123" s="66"/>
      <c r="H123" s="66"/>
      <c r="I123" s="66"/>
      <c r="J123" s="66"/>
    </row>
    <row r="124" spans="1:10">
      <c r="A124" s="66"/>
      <c r="B124" s="66"/>
      <c r="C124" s="66"/>
      <c r="D124" s="66"/>
      <c r="E124" s="66"/>
      <c r="F124" s="66"/>
      <c r="G124" s="66"/>
      <c r="H124" s="66"/>
      <c r="I124" s="66"/>
      <c r="J124" s="66"/>
    </row>
    <row r="125" spans="1:10">
      <c r="A125" s="66"/>
      <c r="B125" s="66"/>
      <c r="C125" s="66"/>
      <c r="D125" s="66"/>
      <c r="E125" s="66"/>
      <c r="F125" s="66"/>
      <c r="G125" s="66"/>
      <c r="H125" s="66"/>
      <c r="I125" s="66"/>
      <c r="J125" s="66"/>
    </row>
    <row r="126" spans="1:10">
      <c r="A126" s="66"/>
      <c r="B126" s="66"/>
      <c r="C126" s="66"/>
      <c r="D126" s="66"/>
      <c r="E126" s="66"/>
      <c r="F126" s="66"/>
      <c r="G126" s="66"/>
      <c r="H126" s="66"/>
      <c r="I126" s="66"/>
      <c r="J126" s="66"/>
    </row>
    <row r="127" spans="1:10">
      <c r="A127" s="66"/>
      <c r="B127" s="66"/>
      <c r="C127" s="66"/>
      <c r="D127" s="66"/>
      <c r="E127" s="66"/>
      <c r="F127" s="66"/>
      <c r="G127" s="66"/>
      <c r="H127" s="66"/>
      <c r="I127" s="66"/>
      <c r="J127" s="66"/>
    </row>
    <row r="128" spans="1:10">
      <c r="A128" s="66"/>
      <c r="B128" s="66"/>
      <c r="C128" s="66"/>
      <c r="D128" s="66"/>
      <c r="E128" s="66"/>
      <c r="F128" s="66"/>
      <c r="G128" s="66"/>
      <c r="H128" s="66"/>
      <c r="I128" s="66"/>
      <c r="J128" s="66"/>
    </row>
    <row r="129" spans="1:10">
      <c r="A129" s="66"/>
      <c r="B129" s="66"/>
      <c r="C129" s="66"/>
      <c r="D129" s="66"/>
      <c r="E129" s="66"/>
      <c r="F129" s="66"/>
      <c r="G129" s="66"/>
      <c r="H129" s="66"/>
      <c r="I129" s="66"/>
      <c r="J129" s="66"/>
    </row>
    <row r="130" spans="1:10">
      <c r="A130" s="66"/>
      <c r="B130" s="66"/>
      <c r="C130" s="66"/>
      <c r="D130" s="66"/>
      <c r="E130" s="66"/>
      <c r="F130" s="66"/>
      <c r="G130" s="66"/>
      <c r="H130" s="66"/>
      <c r="I130" s="66"/>
      <c r="J130" s="66"/>
    </row>
    <row r="131" spans="1:10">
      <c r="A131" s="66"/>
      <c r="B131" s="66"/>
      <c r="C131" s="66"/>
      <c r="D131" s="66"/>
      <c r="E131" s="66"/>
      <c r="F131" s="66"/>
      <c r="G131" s="66"/>
      <c r="H131" s="66"/>
      <c r="I131" s="66"/>
      <c r="J131" s="66"/>
    </row>
    <row r="132" spans="1:10">
      <c r="A132" s="66"/>
      <c r="B132" s="66"/>
      <c r="C132" s="66"/>
      <c r="D132" s="66"/>
      <c r="E132" s="66"/>
      <c r="F132" s="66"/>
      <c r="G132" s="66"/>
      <c r="H132" s="66"/>
      <c r="I132" s="66"/>
      <c r="J132" s="66"/>
    </row>
    <row r="133" spans="1:10">
      <c r="A133" s="66"/>
      <c r="B133" s="66"/>
      <c r="C133" s="66"/>
      <c r="D133" s="66"/>
      <c r="E133" s="66"/>
      <c r="F133" s="66"/>
      <c r="G133" s="66"/>
      <c r="H133" s="66"/>
      <c r="I133" s="66"/>
      <c r="J133" s="66"/>
    </row>
    <row r="134" spans="1:10">
      <c r="A134" s="66"/>
      <c r="B134" s="66"/>
      <c r="C134" s="66"/>
      <c r="D134" s="66"/>
      <c r="E134" s="66"/>
      <c r="F134" s="66"/>
      <c r="G134" s="66"/>
      <c r="H134" s="66"/>
      <c r="I134" s="66"/>
      <c r="J134" s="66"/>
    </row>
    <row r="135" spans="1:10">
      <c r="A135" s="66"/>
      <c r="B135" s="66"/>
      <c r="C135" s="66"/>
      <c r="D135" s="66"/>
      <c r="E135" s="66"/>
      <c r="F135" s="66"/>
      <c r="G135" s="66"/>
      <c r="H135" s="66"/>
      <c r="I135" s="66"/>
      <c r="J135" s="66"/>
    </row>
    <row r="136" spans="1:10">
      <c r="A136" s="66"/>
      <c r="B136" s="66"/>
      <c r="C136" s="66"/>
      <c r="D136" s="66"/>
      <c r="E136" s="66"/>
      <c r="F136" s="66"/>
      <c r="G136" s="66"/>
      <c r="H136" s="66"/>
      <c r="I136" s="66"/>
      <c r="J136" s="66"/>
    </row>
    <row r="137" spans="1:10">
      <c r="A137" s="66"/>
      <c r="B137" s="66"/>
      <c r="C137" s="66"/>
      <c r="D137" s="66"/>
      <c r="E137" s="66"/>
      <c r="F137" s="66"/>
      <c r="G137" s="66"/>
      <c r="H137" s="66"/>
      <c r="I137" s="66"/>
      <c r="J137" s="66"/>
    </row>
    <row r="138" spans="1:10">
      <c r="A138" s="66"/>
      <c r="B138" s="66"/>
      <c r="C138" s="66"/>
      <c r="D138" s="66"/>
      <c r="E138" s="66"/>
      <c r="F138" s="66"/>
      <c r="G138" s="66"/>
      <c r="H138" s="66"/>
      <c r="I138" s="66"/>
      <c r="J138" s="66"/>
    </row>
    <row r="139" spans="1:10">
      <c r="A139" s="66"/>
      <c r="B139" s="66"/>
      <c r="C139" s="66"/>
      <c r="D139" s="66"/>
      <c r="E139" s="66"/>
      <c r="F139" s="66"/>
      <c r="G139" s="66"/>
      <c r="H139" s="66"/>
      <c r="I139" s="66"/>
      <c r="J139" s="66"/>
    </row>
    <row r="140" spans="1:10">
      <c r="A140" s="66"/>
      <c r="B140" s="66"/>
      <c r="C140" s="66"/>
      <c r="D140" s="66"/>
      <c r="E140" s="66"/>
      <c r="F140" s="66"/>
      <c r="G140" s="66"/>
      <c r="H140" s="66"/>
      <c r="I140" s="66"/>
      <c r="J140" s="66"/>
    </row>
    <row r="141" spans="1:10">
      <c r="A141" s="66"/>
      <c r="B141" s="66"/>
      <c r="C141" s="66"/>
      <c r="D141" s="66"/>
      <c r="E141" s="66"/>
      <c r="F141" s="66"/>
      <c r="G141" s="66"/>
      <c r="H141" s="66"/>
      <c r="I141" s="66"/>
      <c r="J141" s="66"/>
    </row>
    <row r="142" spans="1:10">
      <c r="A142" s="66"/>
      <c r="B142" s="66"/>
      <c r="C142" s="66"/>
      <c r="D142" s="66"/>
      <c r="E142" s="66"/>
      <c r="F142" s="66"/>
      <c r="G142" s="66"/>
      <c r="H142" s="66"/>
      <c r="I142" s="66"/>
      <c r="J142" s="66"/>
    </row>
    <row r="143" spans="1:10">
      <c r="A143" s="66"/>
      <c r="B143" s="66"/>
      <c r="C143" s="66"/>
      <c r="D143" s="66"/>
      <c r="E143" s="66"/>
      <c r="F143" s="66"/>
      <c r="G143" s="66"/>
      <c r="H143" s="66"/>
      <c r="I143" s="66"/>
      <c r="J143" s="66"/>
    </row>
    <row r="144" spans="1:10">
      <c r="A144" s="66"/>
      <c r="B144" s="66"/>
      <c r="C144" s="66"/>
      <c r="D144" s="66"/>
      <c r="E144" s="66"/>
      <c r="F144" s="66"/>
      <c r="G144" s="66"/>
      <c r="H144" s="66"/>
      <c r="I144" s="66"/>
      <c r="J144" s="66"/>
    </row>
    <row r="145" spans="1:10">
      <c r="A145" s="66"/>
      <c r="B145" s="66"/>
      <c r="C145" s="66"/>
      <c r="D145" s="66"/>
      <c r="E145" s="66"/>
      <c r="F145" s="66"/>
      <c r="G145" s="66"/>
      <c r="H145" s="66"/>
      <c r="I145" s="66"/>
      <c r="J145" s="66"/>
    </row>
    <row r="146" spans="1:10">
      <c r="A146" s="66"/>
      <c r="B146" s="66"/>
      <c r="C146" s="66"/>
      <c r="D146" s="66"/>
      <c r="E146" s="66"/>
      <c r="F146" s="66"/>
      <c r="G146" s="66"/>
      <c r="H146" s="66"/>
      <c r="I146" s="66"/>
      <c r="J146" s="66"/>
    </row>
    <row r="147" spans="1:10">
      <c r="A147" s="66"/>
      <c r="B147" s="66"/>
      <c r="C147" s="66"/>
      <c r="D147" s="66"/>
      <c r="E147" s="66"/>
      <c r="F147" s="66"/>
      <c r="G147" s="66"/>
      <c r="H147" s="66"/>
      <c r="I147" s="66"/>
      <c r="J147" s="66"/>
    </row>
    <row r="148" spans="1:10">
      <c r="A148" s="66"/>
      <c r="B148" s="66"/>
      <c r="C148" s="66"/>
      <c r="D148" s="66"/>
      <c r="E148" s="66"/>
      <c r="F148" s="66"/>
      <c r="G148" s="66"/>
      <c r="H148" s="66"/>
      <c r="I148" s="66"/>
      <c r="J148" s="66"/>
    </row>
    <row r="149" spans="1:10">
      <c r="A149" s="66"/>
      <c r="B149" s="66"/>
      <c r="C149" s="66"/>
      <c r="D149" s="66"/>
      <c r="E149" s="66"/>
      <c r="F149" s="66"/>
      <c r="G149" s="66"/>
      <c r="H149" s="66"/>
      <c r="I149" s="66"/>
      <c r="J149" s="66"/>
    </row>
    <row r="150" spans="1:10">
      <c r="A150" s="66"/>
      <c r="B150" s="66"/>
      <c r="C150" s="66"/>
      <c r="D150" s="66"/>
      <c r="E150" s="66"/>
      <c r="F150" s="66"/>
      <c r="G150" s="66"/>
      <c r="H150" s="66"/>
      <c r="I150" s="66"/>
      <c r="J150" s="66"/>
    </row>
    <row r="151" spans="1:10">
      <c r="A151" s="66"/>
      <c r="B151" s="66"/>
      <c r="C151" s="66"/>
      <c r="D151" s="66"/>
      <c r="E151" s="66"/>
      <c r="F151" s="66"/>
      <c r="G151" s="66"/>
      <c r="H151" s="66"/>
      <c r="I151" s="66"/>
      <c r="J151" s="66"/>
    </row>
    <row r="152" spans="1:10">
      <c r="A152" s="66"/>
      <c r="B152" s="66"/>
      <c r="C152" s="66"/>
      <c r="D152" s="66"/>
      <c r="E152" s="66"/>
      <c r="F152" s="66"/>
      <c r="G152" s="66"/>
      <c r="H152" s="66"/>
      <c r="I152" s="66"/>
      <c r="J152" s="66"/>
    </row>
    <row r="153" spans="1:10">
      <c r="A153" s="66"/>
      <c r="B153" s="66"/>
      <c r="C153" s="66"/>
      <c r="D153" s="66"/>
      <c r="E153" s="66"/>
      <c r="F153" s="66"/>
      <c r="G153" s="66"/>
      <c r="H153" s="66"/>
      <c r="I153" s="66"/>
      <c r="J153" s="66"/>
    </row>
    <row r="154" spans="1:10">
      <c r="A154" s="66"/>
      <c r="B154" s="66"/>
      <c r="C154" s="66"/>
      <c r="D154" s="66"/>
      <c r="E154" s="66"/>
      <c r="F154" s="66"/>
      <c r="G154" s="66"/>
      <c r="H154" s="66"/>
      <c r="I154" s="66"/>
      <c r="J154" s="66"/>
    </row>
    <row r="155" spans="1:10">
      <c r="A155" s="66"/>
      <c r="B155" s="66"/>
      <c r="C155" s="66"/>
      <c r="D155" s="66"/>
      <c r="E155" s="66"/>
      <c r="F155" s="66"/>
      <c r="G155" s="66"/>
      <c r="H155" s="66"/>
      <c r="I155" s="66"/>
      <c r="J155" s="66"/>
    </row>
    <row r="156" spans="1:10">
      <c r="A156" s="66"/>
      <c r="B156" s="66"/>
      <c r="C156" s="66"/>
      <c r="D156" s="66"/>
      <c r="E156" s="66"/>
      <c r="F156" s="66"/>
      <c r="G156" s="66"/>
      <c r="H156" s="66"/>
      <c r="I156" s="66"/>
      <c r="J156" s="66"/>
    </row>
    <row r="157" spans="1:10">
      <c r="A157" s="66"/>
      <c r="B157" s="66"/>
      <c r="C157" s="66"/>
      <c r="D157" s="66"/>
      <c r="E157" s="66"/>
      <c r="F157" s="66"/>
      <c r="G157" s="66"/>
      <c r="H157" s="66"/>
      <c r="I157" s="66"/>
      <c r="J157" s="66"/>
    </row>
    <row r="158" spans="1:10">
      <c r="A158" s="66"/>
      <c r="B158" s="66"/>
      <c r="C158" s="66"/>
      <c r="D158" s="66"/>
      <c r="E158" s="66"/>
      <c r="F158" s="66"/>
      <c r="G158" s="66"/>
      <c r="H158" s="66"/>
      <c r="I158" s="66"/>
      <c r="J158" s="66"/>
    </row>
    <row r="159" spans="1:10">
      <c r="A159" s="66"/>
      <c r="B159" s="66"/>
      <c r="C159" s="66"/>
      <c r="D159" s="66"/>
      <c r="E159" s="66"/>
      <c r="F159" s="66"/>
      <c r="G159" s="66"/>
      <c r="H159" s="66"/>
      <c r="I159" s="66"/>
      <c r="J159" s="66"/>
    </row>
    <row r="160" spans="1:10">
      <c r="A160" s="66"/>
      <c r="B160" s="66"/>
      <c r="C160" s="66"/>
      <c r="D160" s="66"/>
      <c r="E160" s="66"/>
      <c r="F160" s="66"/>
      <c r="G160" s="66"/>
      <c r="H160" s="66"/>
      <c r="I160" s="66"/>
      <c r="J160" s="66"/>
    </row>
    <row r="161" spans="1:10">
      <c r="A161" s="66"/>
      <c r="B161" s="66"/>
      <c r="C161" s="66"/>
      <c r="D161" s="66"/>
      <c r="E161" s="66"/>
      <c r="F161" s="66"/>
      <c r="G161" s="66"/>
      <c r="H161" s="66"/>
      <c r="I161" s="66"/>
      <c r="J161" s="66"/>
    </row>
    <row r="162" spans="1:10">
      <c r="A162" s="66"/>
      <c r="B162" s="66"/>
      <c r="C162" s="66"/>
      <c r="D162" s="66"/>
      <c r="E162" s="66"/>
      <c r="F162" s="66"/>
      <c r="G162" s="66"/>
      <c r="H162" s="66"/>
      <c r="I162" s="66"/>
      <c r="J162" s="66"/>
    </row>
    <row r="163" spans="1:10">
      <c r="A163" s="66"/>
      <c r="B163" s="66"/>
      <c r="C163" s="66"/>
      <c r="D163" s="66"/>
      <c r="E163" s="66"/>
      <c r="F163" s="66"/>
      <c r="G163" s="66"/>
      <c r="H163" s="66"/>
      <c r="I163" s="66"/>
      <c r="J163" s="66"/>
    </row>
    <row r="164" spans="1:10">
      <c r="A164" s="66"/>
      <c r="B164" s="66"/>
      <c r="C164" s="66"/>
      <c r="D164" s="66"/>
      <c r="E164" s="66"/>
      <c r="F164" s="66"/>
      <c r="G164" s="66"/>
      <c r="H164" s="66"/>
      <c r="I164" s="66"/>
      <c r="J164" s="66"/>
    </row>
    <row r="165" spans="1:10">
      <c r="A165" s="66"/>
      <c r="B165" s="66"/>
      <c r="C165" s="66"/>
      <c r="D165" s="66"/>
      <c r="E165" s="66"/>
      <c r="F165" s="66"/>
      <c r="G165" s="66"/>
      <c r="H165" s="66"/>
      <c r="I165" s="66"/>
      <c r="J165" s="66"/>
    </row>
    <row r="166" spans="1:10">
      <c r="A166" s="66"/>
      <c r="B166" s="66"/>
      <c r="C166" s="66"/>
      <c r="D166" s="66"/>
      <c r="E166" s="66"/>
      <c r="F166" s="66"/>
      <c r="G166" s="66"/>
      <c r="H166" s="66"/>
      <c r="I166" s="66"/>
      <c r="J166" s="66"/>
    </row>
    <row r="167" spans="1:10">
      <c r="A167" s="66"/>
      <c r="B167" s="66"/>
      <c r="C167" s="66"/>
      <c r="D167" s="66"/>
      <c r="E167" s="66"/>
      <c r="F167" s="66"/>
      <c r="G167" s="66"/>
      <c r="H167" s="66"/>
      <c r="I167" s="66"/>
      <c r="J167" s="66"/>
    </row>
    <row r="168" spans="1:10">
      <c r="A168" s="66"/>
      <c r="B168" s="66"/>
      <c r="C168" s="66"/>
      <c r="D168" s="66"/>
      <c r="E168" s="66"/>
      <c r="F168" s="66"/>
      <c r="G168" s="66"/>
      <c r="H168" s="66"/>
      <c r="I168" s="66"/>
      <c r="J168" s="66"/>
    </row>
    <row r="169" spans="1:10">
      <c r="A169" s="66"/>
      <c r="B169" s="66"/>
      <c r="C169" s="66"/>
      <c r="D169" s="66"/>
      <c r="E169" s="66"/>
      <c r="F169" s="66"/>
      <c r="G169" s="66"/>
      <c r="H169" s="66"/>
      <c r="I169" s="66"/>
      <c r="J169" s="66"/>
    </row>
    <row r="170" spans="1:10">
      <c r="A170" s="66"/>
      <c r="B170" s="66"/>
      <c r="C170" s="66"/>
      <c r="D170" s="66"/>
      <c r="E170" s="66"/>
      <c r="F170" s="66"/>
      <c r="G170" s="66"/>
      <c r="H170" s="66"/>
      <c r="I170" s="66"/>
      <c r="J170" s="66"/>
    </row>
    <row r="171" spans="1:10">
      <c r="A171" s="66"/>
      <c r="B171" s="66"/>
      <c r="C171" s="66"/>
      <c r="D171" s="66"/>
      <c r="E171" s="66"/>
      <c r="F171" s="66"/>
      <c r="G171" s="66"/>
      <c r="H171" s="66"/>
      <c r="I171" s="66"/>
      <c r="J171" s="66"/>
    </row>
    <row r="172" spans="1:10">
      <c r="A172" s="66"/>
      <c r="B172" s="66"/>
      <c r="C172" s="66"/>
      <c r="D172" s="66"/>
      <c r="E172" s="66"/>
      <c r="F172" s="66"/>
      <c r="G172" s="66"/>
      <c r="H172" s="66"/>
      <c r="I172" s="66"/>
      <c r="J172" s="66"/>
    </row>
    <row r="173" spans="1:10">
      <c r="A173" s="66"/>
      <c r="B173" s="66"/>
      <c r="C173" s="66"/>
      <c r="D173" s="66"/>
      <c r="E173" s="66"/>
      <c r="F173" s="66"/>
      <c r="G173" s="66"/>
      <c r="H173" s="66"/>
      <c r="I173" s="66"/>
      <c r="J173" s="66"/>
    </row>
    <row r="174" spans="1:10">
      <c r="A174" s="66"/>
      <c r="B174" s="66"/>
      <c r="C174" s="66"/>
      <c r="D174" s="66"/>
      <c r="E174" s="66"/>
      <c r="F174" s="66"/>
      <c r="G174" s="66"/>
      <c r="H174" s="66"/>
      <c r="I174" s="66"/>
      <c r="J174" s="66"/>
    </row>
    <row r="175" spans="1:10">
      <c r="A175" s="66"/>
      <c r="B175" s="66"/>
      <c r="C175" s="66"/>
      <c r="D175" s="66"/>
      <c r="E175" s="66"/>
      <c r="F175" s="66"/>
      <c r="G175" s="66"/>
      <c r="H175" s="66"/>
      <c r="I175" s="66"/>
      <c r="J175" s="66"/>
    </row>
    <row r="176" spans="1:10">
      <c r="A176" s="66"/>
      <c r="B176" s="66"/>
      <c r="C176" s="66"/>
      <c r="D176" s="66"/>
      <c r="E176" s="66"/>
      <c r="F176" s="66"/>
      <c r="G176" s="66"/>
      <c r="H176" s="66"/>
      <c r="I176" s="66"/>
      <c r="J176" s="66"/>
    </row>
    <row r="177" spans="1:10">
      <c r="A177" s="66"/>
      <c r="B177" s="66"/>
      <c r="C177" s="66"/>
      <c r="D177" s="66"/>
      <c r="E177" s="66"/>
      <c r="F177" s="66"/>
      <c r="G177" s="66"/>
      <c r="H177" s="66"/>
      <c r="I177" s="66"/>
      <c r="J177" s="66"/>
    </row>
    <row r="178" spans="1:10">
      <c r="A178" s="66"/>
      <c r="B178" s="66"/>
      <c r="C178" s="66"/>
      <c r="D178" s="66"/>
      <c r="E178" s="66"/>
      <c r="F178" s="66"/>
      <c r="G178" s="66"/>
      <c r="H178" s="66"/>
      <c r="I178" s="66"/>
      <c r="J178" s="66"/>
    </row>
    <row r="179" spans="1:10">
      <c r="A179" s="66"/>
      <c r="B179" s="66"/>
      <c r="C179" s="66"/>
      <c r="D179" s="66"/>
      <c r="E179" s="66"/>
      <c r="F179" s="66"/>
      <c r="G179" s="66"/>
      <c r="H179" s="66"/>
      <c r="I179" s="66"/>
      <c r="J179" s="66"/>
    </row>
    <row r="180" spans="1:10">
      <c r="A180" s="66"/>
      <c r="B180" s="66"/>
      <c r="C180" s="66"/>
      <c r="D180" s="66"/>
      <c r="E180" s="66"/>
      <c r="F180" s="66"/>
      <c r="G180" s="66"/>
      <c r="H180" s="66"/>
      <c r="I180" s="66"/>
      <c r="J180" s="66"/>
    </row>
    <row r="181" spans="1:10">
      <c r="A181" s="66"/>
      <c r="B181" s="66"/>
      <c r="C181" s="66"/>
      <c r="D181" s="66"/>
      <c r="E181" s="66"/>
      <c r="F181" s="66"/>
      <c r="G181" s="66"/>
      <c r="H181" s="66"/>
      <c r="I181" s="66"/>
      <c r="J181" s="66"/>
    </row>
    <row r="182" spans="1:10">
      <c r="A182" s="66"/>
      <c r="B182" s="66"/>
      <c r="C182" s="66"/>
      <c r="D182" s="66"/>
      <c r="E182" s="66"/>
      <c r="F182" s="66"/>
      <c r="G182" s="66"/>
      <c r="H182" s="66"/>
      <c r="I182" s="66"/>
      <c r="J182" s="66"/>
    </row>
    <row r="183" spans="1:10">
      <c r="A183" s="66"/>
      <c r="B183" s="66"/>
      <c r="C183" s="66"/>
      <c r="D183" s="66"/>
      <c r="E183" s="66"/>
      <c r="F183" s="66"/>
      <c r="G183" s="66"/>
      <c r="H183" s="66"/>
      <c r="I183" s="66"/>
      <c r="J183" s="66"/>
    </row>
    <row r="184" spans="1:10">
      <c r="A184" s="66"/>
      <c r="B184" s="66"/>
      <c r="C184" s="66"/>
      <c r="D184" s="66"/>
      <c r="E184" s="66"/>
      <c r="F184" s="66"/>
      <c r="G184" s="66"/>
      <c r="H184" s="66"/>
      <c r="I184" s="66"/>
      <c r="J184" s="66"/>
    </row>
    <row r="185" spans="1:10">
      <c r="A185" s="66"/>
      <c r="B185" s="66"/>
      <c r="C185" s="66"/>
      <c r="D185" s="66"/>
      <c r="E185" s="66"/>
      <c r="F185" s="66"/>
      <c r="G185" s="66"/>
      <c r="H185" s="66"/>
      <c r="I185" s="66"/>
      <c r="J185" s="66"/>
    </row>
    <row r="186" spans="1:10">
      <c r="A186" s="66"/>
      <c r="B186" s="66"/>
      <c r="C186" s="66"/>
      <c r="D186" s="66"/>
      <c r="E186" s="66"/>
      <c r="F186" s="66"/>
      <c r="G186" s="66"/>
      <c r="H186" s="66"/>
      <c r="I186" s="66"/>
      <c r="J186" s="66"/>
    </row>
    <row r="187" spans="1:10">
      <c r="A187" s="66"/>
      <c r="B187" s="66"/>
      <c r="C187" s="66"/>
      <c r="D187" s="66"/>
      <c r="E187" s="66"/>
      <c r="F187" s="66"/>
      <c r="G187" s="66"/>
      <c r="H187" s="66"/>
      <c r="I187" s="66"/>
      <c r="J187" s="66"/>
    </row>
    <row r="188" spans="1:10">
      <c r="A188" s="66"/>
      <c r="B188" s="66"/>
      <c r="C188" s="66"/>
      <c r="D188" s="66"/>
      <c r="E188" s="66"/>
      <c r="F188" s="66"/>
      <c r="G188" s="66"/>
      <c r="H188" s="66"/>
      <c r="I188" s="66"/>
      <c r="J188" s="66"/>
    </row>
    <row r="189" spans="1:10">
      <c r="A189" s="66"/>
      <c r="B189" s="66"/>
      <c r="C189" s="66"/>
      <c r="D189" s="66"/>
      <c r="E189" s="66"/>
      <c r="F189" s="66"/>
      <c r="G189" s="66"/>
      <c r="H189" s="66"/>
      <c r="I189" s="66"/>
      <c r="J189" s="66"/>
    </row>
    <row r="190" spans="1:10">
      <c r="A190" s="66"/>
      <c r="B190" s="66"/>
      <c r="C190" s="66"/>
      <c r="D190" s="66"/>
      <c r="E190" s="66"/>
      <c r="F190" s="66"/>
      <c r="G190" s="66"/>
      <c r="H190" s="66"/>
      <c r="I190" s="66"/>
      <c r="J190" s="66"/>
    </row>
    <row r="191" spans="1:10">
      <c r="A191" s="66"/>
      <c r="B191" s="66"/>
      <c r="C191" s="66"/>
      <c r="D191" s="66"/>
      <c r="E191" s="66"/>
      <c r="F191" s="66"/>
      <c r="G191" s="66"/>
      <c r="H191" s="66"/>
      <c r="I191" s="66"/>
      <c r="J191" s="66"/>
    </row>
    <row r="192" spans="1:10">
      <c r="A192" s="66"/>
      <c r="B192" s="66"/>
      <c r="C192" s="66"/>
      <c r="D192" s="66"/>
      <c r="E192" s="66"/>
      <c r="F192" s="66"/>
      <c r="G192" s="66"/>
      <c r="H192" s="66"/>
      <c r="I192" s="66"/>
      <c r="J192" s="66"/>
    </row>
    <row r="193" spans="1:10">
      <c r="A193" s="66"/>
      <c r="B193" s="66"/>
      <c r="C193" s="66"/>
      <c r="D193" s="66"/>
      <c r="E193" s="66"/>
      <c r="F193" s="66"/>
      <c r="G193" s="66"/>
      <c r="H193" s="66"/>
      <c r="I193" s="66"/>
      <c r="J193" s="66"/>
    </row>
    <row r="194" spans="1:10">
      <c r="A194" s="66"/>
      <c r="B194" s="66"/>
      <c r="C194" s="66"/>
      <c r="D194" s="66"/>
      <c r="E194" s="66"/>
      <c r="F194" s="66"/>
      <c r="G194" s="66"/>
      <c r="H194" s="66"/>
      <c r="I194" s="66"/>
      <c r="J194" s="66"/>
    </row>
    <row r="195" spans="1:10">
      <c r="A195" s="66"/>
      <c r="B195" s="66"/>
      <c r="C195" s="66"/>
      <c r="D195" s="66"/>
      <c r="E195" s="66"/>
      <c r="F195" s="66"/>
      <c r="G195" s="66"/>
      <c r="H195" s="66"/>
      <c r="I195" s="66"/>
      <c r="J195" s="66"/>
    </row>
    <row r="196" spans="1:10">
      <c r="A196" s="66"/>
      <c r="B196" s="66"/>
      <c r="C196" s="66"/>
      <c r="D196" s="66"/>
      <c r="E196" s="66"/>
      <c r="F196" s="66"/>
      <c r="G196" s="66"/>
      <c r="H196" s="66"/>
      <c r="I196" s="66"/>
      <c r="J196" s="66"/>
    </row>
    <row r="197" spans="1:10">
      <c r="A197" s="66"/>
      <c r="B197" s="66"/>
      <c r="C197" s="66"/>
      <c r="D197" s="66"/>
      <c r="E197" s="66"/>
      <c r="F197" s="66"/>
      <c r="G197" s="66"/>
      <c r="H197" s="66"/>
      <c r="I197" s="66"/>
      <c r="J197" s="66"/>
    </row>
    <row r="198" spans="1:10">
      <c r="A198" s="66"/>
      <c r="B198" s="66"/>
      <c r="C198" s="66"/>
      <c r="D198" s="66"/>
      <c r="E198" s="66"/>
      <c r="F198" s="66"/>
      <c r="G198" s="66"/>
      <c r="H198" s="66"/>
      <c r="I198" s="66"/>
      <c r="J198" s="66"/>
    </row>
    <row r="199" spans="1:10">
      <c r="A199" s="66"/>
      <c r="B199" s="66"/>
      <c r="C199" s="66"/>
      <c r="D199" s="66"/>
      <c r="E199" s="66"/>
      <c r="F199" s="66"/>
      <c r="G199" s="66"/>
      <c r="H199" s="66"/>
      <c r="I199" s="66"/>
      <c r="J199" s="66"/>
    </row>
    <row r="200" spans="1:10">
      <c r="A200" s="66"/>
      <c r="B200" s="66"/>
      <c r="C200" s="66"/>
      <c r="D200" s="66"/>
      <c r="E200" s="66"/>
      <c r="F200" s="66"/>
      <c r="G200" s="66"/>
      <c r="H200" s="66"/>
      <c r="I200" s="66"/>
      <c r="J200" s="66"/>
    </row>
    <row r="201" spans="1:10">
      <c r="A201" s="66"/>
      <c r="B201" s="66"/>
      <c r="C201" s="66"/>
      <c r="D201" s="66"/>
      <c r="E201" s="66"/>
      <c r="F201" s="66"/>
      <c r="G201" s="66"/>
      <c r="H201" s="66"/>
      <c r="I201" s="66"/>
      <c r="J201" s="66"/>
    </row>
    <row r="202" spans="1:10">
      <c r="A202" s="66"/>
      <c r="B202" s="66"/>
      <c r="C202" s="66"/>
      <c r="D202" s="66"/>
      <c r="E202" s="66"/>
      <c r="F202" s="66"/>
      <c r="G202" s="66"/>
      <c r="H202" s="66"/>
      <c r="I202" s="66"/>
      <c r="J202" s="66"/>
    </row>
    <row r="203" spans="1:10">
      <c r="A203" s="66"/>
      <c r="B203" s="66"/>
      <c r="C203" s="66"/>
      <c r="D203" s="66"/>
      <c r="E203" s="66"/>
      <c r="F203" s="66"/>
      <c r="G203" s="66"/>
      <c r="H203" s="66"/>
      <c r="I203" s="66"/>
      <c r="J203" s="66"/>
    </row>
    <row r="204" spans="1:10">
      <c r="A204" s="66"/>
      <c r="B204" s="66"/>
      <c r="C204" s="66"/>
      <c r="D204" s="66"/>
      <c r="E204" s="66"/>
      <c r="F204" s="66"/>
      <c r="G204" s="66"/>
      <c r="H204" s="66"/>
      <c r="I204" s="66"/>
      <c r="J204" s="66"/>
    </row>
    <row r="205" spans="1:10">
      <c r="A205" s="66"/>
      <c r="B205" s="66"/>
      <c r="C205" s="66"/>
      <c r="D205" s="66"/>
      <c r="E205" s="66"/>
      <c r="F205" s="66"/>
      <c r="G205" s="66"/>
      <c r="H205" s="66"/>
      <c r="I205" s="66"/>
      <c r="J205" s="66"/>
    </row>
    <row r="206" spans="1:10">
      <c r="A206" s="66"/>
      <c r="B206" s="66"/>
      <c r="C206" s="66"/>
      <c r="D206" s="66"/>
      <c r="E206" s="66"/>
      <c r="F206" s="66"/>
      <c r="G206" s="66"/>
      <c r="H206" s="66"/>
      <c r="I206" s="66"/>
      <c r="J206" s="66"/>
    </row>
    <row r="207" spans="1:10">
      <c r="A207" s="66"/>
      <c r="B207" s="66"/>
      <c r="C207" s="66"/>
      <c r="D207" s="66"/>
      <c r="E207" s="66"/>
      <c r="F207" s="66"/>
      <c r="G207" s="66"/>
      <c r="H207" s="66"/>
      <c r="I207" s="66"/>
      <c r="J207" s="66"/>
    </row>
    <row r="208" spans="1:10">
      <c r="A208" s="66"/>
      <c r="B208" s="66"/>
      <c r="C208" s="66"/>
      <c r="D208" s="66"/>
      <c r="E208" s="66"/>
      <c r="F208" s="66"/>
      <c r="G208" s="66"/>
      <c r="H208" s="66"/>
      <c r="I208" s="66"/>
      <c r="J208" s="66"/>
    </row>
    <row r="209" spans="1:10">
      <c r="A209" s="66"/>
      <c r="B209" s="66"/>
      <c r="C209" s="66"/>
      <c r="D209" s="66"/>
      <c r="E209" s="66"/>
      <c r="F209" s="66"/>
      <c r="G209" s="66"/>
      <c r="H209" s="66"/>
      <c r="I209" s="66"/>
      <c r="J209" s="66"/>
    </row>
    <row r="210" spans="1:10">
      <c r="A210" s="66"/>
      <c r="B210" s="66"/>
      <c r="C210" s="66"/>
      <c r="D210" s="66"/>
      <c r="E210" s="66"/>
      <c r="F210" s="66"/>
      <c r="G210" s="66"/>
      <c r="H210" s="66"/>
      <c r="I210" s="66"/>
      <c r="J210" s="66"/>
    </row>
    <row r="211" spans="1:10">
      <c r="A211" s="66"/>
      <c r="B211" s="66"/>
      <c r="C211" s="66"/>
      <c r="D211" s="66"/>
      <c r="E211" s="66"/>
      <c r="F211" s="66"/>
      <c r="G211" s="66"/>
      <c r="H211" s="66"/>
      <c r="I211" s="66"/>
      <c r="J211" s="66"/>
    </row>
    <row r="212" spans="1:10">
      <c r="A212" s="66"/>
      <c r="B212" s="66"/>
      <c r="C212" s="66"/>
      <c r="D212" s="66"/>
      <c r="E212" s="66"/>
      <c r="F212" s="66"/>
      <c r="G212" s="66"/>
      <c r="H212" s="66"/>
      <c r="I212" s="66"/>
      <c r="J212" s="66"/>
    </row>
    <row r="213" spans="1:10">
      <c r="A213" s="66"/>
      <c r="B213" s="66"/>
      <c r="C213" s="66"/>
      <c r="D213" s="66"/>
      <c r="E213" s="66"/>
      <c r="F213" s="66"/>
      <c r="G213" s="66"/>
      <c r="H213" s="66"/>
      <c r="I213" s="66"/>
      <c r="J213" s="66"/>
    </row>
    <row r="214" spans="1:10">
      <c r="A214" s="66"/>
      <c r="B214" s="66"/>
      <c r="C214" s="66"/>
      <c r="D214" s="66"/>
      <c r="E214" s="66"/>
      <c r="F214" s="66"/>
      <c r="G214" s="66"/>
      <c r="H214" s="66"/>
      <c r="I214" s="66"/>
      <c r="J214" s="66"/>
    </row>
    <row r="215" spans="1:10">
      <c r="A215" s="66"/>
      <c r="B215" s="66"/>
      <c r="C215" s="66"/>
      <c r="D215" s="66"/>
      <c r="E215" s="66"/>
      <c r="F215" s="66"/>
      <c r="G215" s="66"/>
      <c r="H215" s="66"/>
      <c r="I215" s="66"/>
      <c r="J215" s="66"/>
    </row>
    <row r="216" spans="1:10">
      <c r="A216" s="66"/>
      <c r="B216" s="66"/>
      <c r="C216" s="66"/>
      <c r="D216" s="66"/>
      <c r="E216" s="66"/>
      <c r="F216" s="66"/>
      <c r="G216" s="66"/>
      <c r="H216" s="66"/>
      <c r="I216" s="66"/>
      <c r="J216" s="66"/>
    </row>
    <row r="217" spans="1:10">
      <c r="A217" s="66"/>
      <c r="B217" s="66"/>
      <c r="C217" s="66"/>
      <c r="D217" s="66"/>
      <c r="E217" s="66"/>
      <c r="F217" s="66"/>
      <c r="G217" s="66"/>
      <c r="H217" s="66"/>
      <c r="I217" s="66"/>
      <c r="J217" s="66"/>
    </row>
    <row r="218" spans="1:10">
      <c r="A218" s="66"/>
      <c r="B218" s="66"/>
      <c r="C218" s="66"/>
      <c r="D218" s="66"/>
      <c r="E218" s="66"/>
      <c r="F218" s="66"/>
      <c r="G218" s="66"/>
      <c r="H218" s="66"/>
      <c r="I218" s="66"/>
      <c r="J218" s="66"/>
    </row>
    <row r="219" spans="1:10">
      <c r="A219" s="66"/>
      <c r="B219" s="66"/>
      <c r="C219" s="66"/>
      <c r="D219" s="66"/>
      <c r="E219" s="66"/>
      <c r="F219" s="66"/>
      <c r="G219" s="66"/>
      <c r="H219" s="66"/>
      <c r="I219" s="66"/>
      <c r="J219" s="66"/>
    </row>
    <row r="220" spans="1:10">
      <c r="A220" s="66"/>
      <c r="B220" s="66"/>
      <c r="C220" s="66"/>
      <c r="D220" s="66"/>
      <c r="E220" s="66"/>
      <c r="F220" s="66"/>
      <c r="G220" s="66"/>
      <c r="H220" s="66"/>
      <c r="I220" s="66"/>
      <c r="J220" s="66"/>
    </row>
    <row r="221" spans="1:10">
      <c r="A221" s="66"/>
      <c r="B221" s="66"/>
      <c r="C221" s="66"/>
      <c r="D221" s="66"/>
      <c r="E221" s="66"/>
      <c r="F221" s="66"/>
      <c r="G221" s="66"/>
      <c r="H221" s="66"/>
      <c r="I221" s="66"/>
      <c r="J221" s="66"/>
    </row>
    <row r="222" spans="1:10">
      <c r="A222" s="66"/>
      <c r="B222" s="66"/>
      <c r="C222" s="66"/>
      <c r="D222" s="66"/>
      <c r="E222" s="66"/>
      <c r="F222" s="66"/>
      <c r="G222" s="66"/>
      <c r="H222" s="66"/>
      <c r="I222" s="66"/>
      <c r="J222" s="66"/>
    </row>
    <row r="223" spans="1:10">
      <c r="A223" s="66"/>
      <c r="B223" s="66"/>
      <c r="C223" s="66"/>
      <c r="D223" s="66"/>
      <c r="E223" s="66"/>
      <c r="F223" s="66"/>
      <c r="G223" s="66"/>
      <c r="H223" s="66"/>
      <c r="I223" s="66"/>
      <c r="J223" s="66"/>
    </row>
    <row r="224" spans="1:10">
      <c r="A224" s="66"/>
      <c r="B224" s="66"/>
      <c r="C224" s="66"/>
      <c r="D224" s="66"/>
      <c r="E224" s="66"/>
      <c r="F224" s="66"/>
      <c r="G224" s="66"/>
      <c r="H224" s="66"/>
      <c r="I224" s="66"/>
      <c r="J224" s="66"/>
    </row>
    <row r="225" spans="1:10">
      <c r="A225" s="66"/>
      <c r="B225" s="66"/>
      <c r="C225" s="66"/>
      <c r="D225" s="66"/>
      <c r="E225" s="66"/>
      <c r="F225" s="66"/>
      <c r="G225" s="66"/>
      <c r="H225" s="66"/>
      <c r="I225" s="66"/>
      <c r="J225" s="66"/>
    </row>
    <row r="226" spans="1:10">
      <c r="A226" s="66"/>
      <c r="B226" s="66"/>
    </row>
    <row r="227" spans="1:10">
      <c r="A227" s="66"/>
      <c r="B227" s="66"/>
    </row>
    <row r="228" spans="1:10">
      <c r="A228" s="66"/>
      <c r="B228" s="66"/>
    </row>
    <row r="229" spans="1:10">
      <c r="A229" s="66"/>
      <c r="B229" s="66"/>
    </row>
    <row r="230" spans="1:10">
      <c r="A230" s="66"/>
      <c r="B230" s="66"/>
    </row>
    <row r="231" spans="1:10">
      <c r="A231" s="66"/>
      <c r="B231" s="66"/>
    </row>
    <row r="232" spans="1:10">
      <c r="A232" s="66"/>
      <c r="B232" s="66"/>
    </row>
    <row r="233" spans="1:10">
      <c r="A233" s="66"/>
      <c r="B233" s="66"/>
    </row>
    <row r="234" spans="1:10">
      <c r="A234" s="66"/>
      <c r="B234" s="66"/>
    </row>
    <row r="235" spans="1:10">
      <c r="A235" s="66"/>
      <c r="B235" s="66"/>
    </row>
    <row r="236" spans="1:10">
      <c r="A236" s="66"/>
      <c r="B236" s="66"/>
    </row>
    <row r="237" spans="1:10">
      <c r="A237" s="66"/>
      <c r="B237" s="66"/>
    </row>
    <row r="238" spans="1:10">
      <c r="A238" s="66"/>
      <c r="B238" s="66"/>
    </row>
    <row r="239" spans="1:10">
      <c r="A239" s="66"/>
      <c r="B239" s="66"/>
    </row>
    <row r="240" spans="1:10">
      <c r="A240" s="66"/>
      <c r="B240" s="66"/>
    </row>
    <row r="241" spans="1:2">
      <c r="A241" s="66"/>
      <c r="B241" s="66"/>
    </row>
    <row r="242" spans="1:2">
      <c r="A242" s="66"/>
      <c r="B242" s="66"/>
    </row>
    <row r="243" spans="1:2">
      <c r="A243" s="66"/>
      <c r="B243" s="66"/>
    </row>
    <row r="244" spans="1:2">
      <c r="A244" s="66"/>
      <c r="B244" s="66"/>
    </row>
    <row r="245" spans="1:2">
      <c r="A245" s="66"/>
      <c r="B245" s="66"/>
    </row>
    <row r="246" spans="1:2">
      <c r="A246" s="66"/>
      <c r="B246" s="66"/>
    </row>
    <row r="247" spans="1:2">
      <c r="A247" s="66"/>
      <c r="B247" s="66"/>
    </row>
    <row r="248" spans="1:2">
      <c r="A248" s="66"/>
      <c r="B248" s="66"/>
    </row>
    <row r="249" spans="1:2">
      <c r="A249" s="66"/>
      <c r="B249" s="66"/>
    </row>
    <row r="250" spans="1:2">
      <c r="A250" s="66"/>
      <c r="B250" s="66"/>
    </row>
    <row r="251" spans="1:2">
      <c r="A251" s="66"/>
      <c r="B251" s="66"/>
    </row>
    <row r="252" spans="1:2">
      <c r="A252" s="66"/>
      <c r="B252" s="66"/>
    </row>
    <row r="253" spans="1:2">
      <c r="A253" s="66"/>
    </row>
    <row r="254" spans="1:2">
      <c r="A254" s="66"/>
    </row>
    <row r="255" spans="1:2">
      <c r="A255" s="66"/>
    </row>
    <row r="256" spans="1:2">
      <c r="A256" s="66"/>
    </row>
  </sheetData>
  <mergeCells count="3">
    <mergeCell ref="A1:J1"/>
    <mergeCell ref="L2:S2"/>
    <mergeCell ref="T3:T32"/>
  </mergeCells>
  <conditionalFormatting sqref="A2:B2">
    <cfRule type="duplicateValues" dxfId="3" priority="7"/>
  </conditionalFormatting>
  <conditionalFormatting sqref="B2">
    <cfRule type="duplicateValues" dxfId="3" priority="4"/>
  </conditionalFormatting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/>
  <dimension ref="A1:Y65"/>
  <sheetViews>
    <sheetView workbookViewId="0">
      <selection activeCell="I67" sqref="I67"/>
    </sheetView>
  </sheetViews>
  <sheetFormatPr defaultColWidth="10" defaultRowHeight="13.5"/>
  <cols>
    <col min="2" max="25" width="9" style="66" customWidth="1"/>
  </cols>
  <sheetData>
    <row r="1" ht="14.25"/>
    <row r="2" ht="15" spans="1:25">
      <c r="A2" s="67" t="s">
        <v>519</v>
      </c>
      <c r="B2" s="68" t="s">
        <v>520</v>
      </c>
      <c r="C2" s="69" t="s">
        <v>530</v>
      </c>
      <c r="D2" s="70" t="s">
        <v>531</v>
      </c>
      <c r="E2" s="71" t="s">
        <v>532</v>
      </c>
      <c r="F2" s="71" t="s">
        <v>533</v>
      </c>
      <c r="G2" s="71" t="s">
        <v>534</v>
      </c>
      <c r="H2" s="71" t="s">
        <v>535</v>
      </c>
      <c r="I2" s="72" t="s">
        <v>536</v>
      </c>
      <c r="J2" s="73" t="s">
        <v>537</v>
      </c>
      <c r="K2" s="74" t="s">
        <v>538</v>
      </c>
      <c r="L2" s="74" t="s">
        <v>539</v>
      </c>
      <c r="M2" s="74" t="s">
        <v>540</v>
      </c>
      <c r="N2" s="74" t="s">
        <v>541</v>
      </c>
      <c r="O2" s="74" t="s">
        <v>542</v>
      </c>
      <c r="P2" s="74" t="s">
        <v>543</v>
      </c>
      <c r="Q2" s="74" t="s">
        <v>544</v>
      </c>
      <c r="R2" s="74" t="s">
        <v>545</v>
      </c>
      <c r="S2" s="74" t="s">
        <v>546</v>
      </c>
      <c r="T2" s="74" t="s">
        <v>547</v>
      </c>
      <c r="U2" s="68" t="s">
        <v>548</v>
      </c>
      <c r="V2" s="70" t="s">
        <v>549</v>
      </c>
      <c r="W2" s="71" t="s">
        <v>550</v>
      </c>
      <c r="X2" s="71" t="s">
        <v>551</v>
      </c>
      <c r="Y2" s="72" t="s">
        <v>552</v>
      </c>
    </row>
    <row r="3" ht="14.25" spans="1:25">
      <c r="A3" s="75" t="s">
        <v>553</v>
      </c>
      <c r="B3" s="76" t="s">
        <v>182</v>
      </c>
      <c r="C3" s="77" t="str">
        <f>LOOKUP(B3,武将属性排列!C$1:C$255,武将属性排列!A$1:A$255)</f>
        <v>02</v>
      </c>
      <c r="D3" s="78">
        <v>666</v>
      </c>
      <c r="E3" s="79">
        <v>29</v>
      </c>
      <c r="F3" s="79">
        <v>31</v>
      </c>
      <c r="G3" s="79">
        <v>21000</v>
      </c>
      <c r="H3" s="79">
        <v>0</v>
      </c>
      <c r="I3" s="80">
        <v>68</v>
      </c>
      <c r="J3" s="81"/>
      <c r="K3" s="82" t="s">
        <v>182</v>
      </c>
      <c r="L3" s="83" t="s">
        <v>349</v>
      </c>
      <c r="M3" s="84"/>
      <c r="N3" s="84"/>
      <c r="O3" s="84"/>
      <c r="P3" s="84"/>
      <c r="Q3" s="84"/>
      <c r="R3" s="84"/>
      <c r="S3" s="84"/>
      <c r="T3" s="84"/>
      <c r="U3" s="85"/>
      <c r="V3" s="86">
        <v>0</v>
      </c>
      <c r="W3" s="79">
        <v>0</v>
      </c>
      <c r="X3" s="79">
        <v>0</v>
      </c>
      <c r="Y3" s="80">
        <v>0</v>
      </c>
    </row>
    <row r="4" ht="14.25" spans="1:25">
      <c r="A4" s="87" t="s">
        <v>554</v>
      </c>
      <c r="B4" s="88" t="s">
        <v>253</v>
      </c>
      <c r="C4" s="77" t="str">
        <f>LOOKUP(B4,武将属性排列!C$1:C$255,武将属性排列!A$1:A$255)</f>
        <v>08</v>
      </c>
      <c r="D4" s="78">
        <v>666</v>
      </c>
      <c r="E4" s="79">
        <v>31</v>
      </c>
      <c r="F4" s="79">
        <v>32</v>
      </c>
      <c r="G4" s="79">
        <v>86000</v>
      </c>
      <c r="H4" s="79">
        <v>0</v>
      </c>
      <c r="I4" s="80">
        <v>78</v>
      </c>
      <c r="J4" s="89"/>
      <c r="K4" s="90" t="s">
        <v>253</v>
      </c>
      <c r="L4" s="91" t="s">
        <v>345</v>
      </c>
      <c r="M4" s="79"/>
      <c r="N4" s="79"/>
      <c r="O4" s="79"/>
      <c r="P4" s="79"/>
      <c r="Q4" s="79"/>
      <c r="R4" s="79"/>
      <c r="S4" s="79"/>
      <c r="T4" s="79"/>
      <c r="U4" s="80"/>
      <c r="V4" s="86">
        <v>0</v>
      </c>
      <c r="W4" s="79">
        <v>0</v>
      </c>
      <c r="X4" s="79">
        <v>0</v>
      </c>
      <c r="Y4" s="80">
        <v>0</v>
      </c>
    </row>
    <row r="5" ht="14.25" spans="1:25">
      <c r="A5" s="75" t="s">
        <v>555</v>
      </c>
      <c r="B5" s="76" t="s">
        <v>244</v>
      </c>
      <c r="C5" s="77" t="str">
        <f>LOOKUP(B5,武将属性排列!C$1:C$255,武将属性排列!A$1:A$255)</f>
        <v>05</v>
      </c>
      <c r="D5" s="78">
        <v>666</v>
      </c>
      <c r="E5" s="79">
        <v>33</v>
      </c>
      <c r="F5" s="79">
        <v>35</v>
      </c>
      <c r="G5" s="79">
        <v>18000</v>
      </c>
      <c r="H5" s="79">
        <v>0</v>
      </c>
      <c r="I5" s="80">
        <v>70</v>
      </c>
      <c r="J5" s="89"/>
      <c r="K5" s="90" t="s">
        <v>244</v>
      </c>
      <c r="L5" s="91" t="s">
        <v>187</v>
      </c>
      <c r="M5" s="91" t="s">
        <v>377</v>
      </c>
      <c r="N5" s="79"/>
      <c r="O5" s="79"/>
      <c r="P5" s="79"/>
      <c r="Q5" s="79"/>
      <c r="R5" s="79"/>
      <c r="S5" s="79"/>
      <c r="T5" s="79"/>
      <c r="U5" s="80"/>
      <c r="V5" s="86">
        <v>0</v>
      </c>
      <c r="W5" s="79">
        <v>0</v>
      </c>
      <c r="X5" s="79">
        <v>0</v>
      </c>
      <c r="Y5" s="80">
        <v>0</v>
      </c>
    </row>
    <row r="6" ht="14.25" spans="1:25">
      <c r="A6" s="75" t="s">
        <v>556</v>
      </c>
      <c r="B6" s="76" t="s">
        <v>366</v>
      </c>
      <c r="C6" s="77" t="str">
        <f>LOOKUP(B6,武将属性排列!C$1:C$255,武将属性排列!A$1:A$255)</f>
        <v>0D</v>
      </c>
      <c r="D6" s="78">
        <v>666</v>
      </c>
      <c r="E6" s="79">
        <v>56</v>
      </c>
      <c r="F6" s="79">
        <v>50</v>
      </c>
      <c r="G6" s="79">
        <v>32000</v>
      </c>
      <c r="H6" s="79">
        <v>0</v>
      </c>
      <c r="I6" s="80">
        <v>76</v>
      </c>
      <c r="J6" s="89"/>
      <c r="K6" s="90" t="s">
        <v>366</v>
      </c>
      <c r="L6" s="92" t="s">
        <v>371</v>
      </c>
      <c r="M6" s="91" t="s">
        <v>355</v>
      </c>
      <c r="N6" s="91" t="s">
        <v>323</v>
      </c>
      <c r="O6" s="91" t="s">
        <v>293</v>
      </c>
      <c r="P6" s="91" t="s">
        <v>311</v>
      </c>
      <c r="Q6" s="91" t="s">
        <v>174</v>
      </c>
      <c r="R6" s="93"/>
      <c r="S6" s="79"/>
      <c r="T6" s="79"/>
      <c r="U6" s="94"/>
      <c r="V6" s="86">
        <v>0</v>
      </c>
      <c r="W6" s="79">
        <v>0</v>
      </c>
      <c r="X6" s="79">
        <v>0</v>
      </c>
      <c r="Y6" s="80">
        <v>0</v>
      </c>
    </row>
    <row r="7" ht="14.25" spans="1:25">
      <c r="A7" s="87" t="s">
        <v>557</v>
      </c>
      <c r="B7" s="88" t="s">
        <v>193</v>
      </c>
      <c r="C7" s="77" t="str">
        <f>LOOKUP(B7,武将属性排列!C$1:C$255,武将属性排列!A$1:A$255)</f>
        <v>03</v>
      </c>
      <c r="D7" s="78">
        <v>666</v>
      </c>
      <c r="E7" s="79">
        <v>78</v>
      </c>
      <c r="F7" s="79">
        <v>70</v>
      </c>
      <c r="G7" s="79">
        <v>89000</v>
      </c>
      <c r="H7" s="79">
        <v>0</v>
      </c>
      <c r="I7" s="80">
        <v>69</v>
      </c>
      <c r="J7" s="89"/>
      <c r="K7" s="90" t="s">
        <v>193</v>
      </c>
      <c r="L7" s="91" t="s">
        <v>221</v>
      </c>
      <c r="M7" s="91" t="s">
        <v>285</v>
      </c>
      <c r="N7" s="91" t="s">
        <v>181</v>
      </c>
      <c r="O7" s="91" t="s">
        <v>282</v>
      </c>
      <c r="P7" s="91" t="s">
        <v>398</v>
      </c>
      <c r="Q7" s="91" t="s">
        <v>133</v>
      </c>
      <c r="R7" s="91" t="s">
        <v>191</v>
      </c>
      <c r="S7" s="91" t="s">
        <v>335</v>
      </c>
      <c r="T7" s="79"/>
      <c r="U7" s="80"/>
      <c r="V7" s="86">
        <v>0</v>
      </c>
      <c r="W7" s="79">
        <v>0</v>
      </c>
      <c r="X7" s="79">
        <v>0</v>
      </c>
      <c r="Y7" s="80">
        <v>0</v>
      </c>
    </row>
    <row r="8" ht="14.25" spans="1:25">
      <c r="A8" s="75" t="s">
        <v>558</v>
      </c>
      <c r="B8" s="95" t="s">
        <v>392</v>
      </c>
      <c r="C8" s="77" t="str">
        <f>LOOKUP(B8,武将属性排列!C$1:C$255,武将属性排列!A$1:A$255)</f>
        <v>0F</v>
      </c>
      <c r="D8" s="78">
        <v>666</v>
      </c>
      <c r="E8" s="79">
        <v>12</v>
      </c>
      <c r="F8" s="79">
        <v>13</v>
      </c>
      <c r="G8" s="79">
        <v>25000</v>
      </c>
      <c r="H8" s="79">
        <v>0</v>
      </c>
      <c r="I8" s="80">
        <v>61</v>
      </c>
      <c r="J8" s="89"/>
      <c r="K8" s="90" t="s">
        <v>392</v>
      </c>
      <c r="L8" s="91" t="s">
        <v>283</v>
      </c>
      <c r="M8" s="79"/>
      <c r="N8" s="79"/>
      <c r="O8" s="79"/>
      <c r="P8" s="79"/>
      <c r="Q8" s="79"/>
      <c r="R8" s="79"/>
      <c r="S8" s="79"/>
      <c r="T8" s="79"/>
      <c r="U8" s="80"/>
      <c r="V8" s="86">
        <v>0</v>
      </c>
      <c r="W8" s="79">
        <v>0</v>
      </c>
      <c r="X8" s="79">
        <v>0</v>
      </c>
      <c r="Y8" s="80">
        <v>0</v>
      </c>
    </row>
    <row r="9" ht="14.25" spans="1:25">
      <c r="A9" s="75" t="s">
        <v>559</v>
      </c>
      <c r="B9" s="76" t="s">
        <v>270</v>
      </c>
      <c r="C9" s="77" t="str">
        <f>LOOKUP(B9,武将属性排列!C$1:C$255,武将属性排列!A$1:A$255)</f>
        <v>09</v>
      </c>
      <c r="D9" s="78">
        <v>666</v>
      </c>
      <c r="E9" s="79">
        <v>26</v>
      </c>
      <c r="F9" s="79">
        <v>21</v>
      </c>
      <c r="G9" s="79">
        <v>22000</v>
      </c>
      <c r="H9" s="79">
        <v>0</v>
      </c>
      <c r="I9" s="80">
        <v>55</v>
      </c>
      <c r="J9" s="89"/>
      <c r="K9" s="90" t="s">
        <v>270</v>
      </c>
      <c r="L9" s="91" t="s">
        <v>196</v>
      </c>
      <c r="M9" s="79"/>
      <c r="N9" s="79"/>
      <c r="O9" s="79"/>
      <c r="P9" s="79"/>
      <c r="Q9" s="79"/>
      <c r="R9" s="79"/>
      <c r="S9" s="79"/>
      <c r="T9" s="79"/>
      <c r="U9" s="80"/>
      <c r="V9" s="86">
        <v>0</v>
      </c>
      <c r="W9" s="79">
        <v>0</v>
      </c>
      <c r="X9" s="79">
        <v>0</v>
      </c>
      <c r="Y9" s="80">
        <v>0</v>
      </c>
    </row>
    <row r="10" ht="14.25" spans="1:25">
      <c r="A10" s="96" t="s">
        <v>560</v>
      </c>
      <c r="B10" s="76" t="s">
        <v>162</v>
      </c>
      <c r="C10" s="77" t="str">
        <f>LOOKUP(B10,武将属性排列!C$1:C$255,武将属性排列!A$1:A$255)</f>
        <v>01</v>
      </c>
      <c r="D10" s="78">
        <v>2022</v>
      </c>
      <c r="E10" s="79">
        <v>999</v>
      </c>
      <c r="F10" s="79">
        <v>999</v>
      </c>
      <c r="G10" s="79">
        <v>99900</v>
      </c>
      <c r="H10" s="79">
        <v>0</v>
      </c>
      <c r="I10" s="80">
        <v>68</v>
      </c>
      <c r="J10" s="89"/>
      <c r="K10" s="97" t="s">
        <v>234</v>
      </c>
      <c r="L10" s="91" t="s">
        <v>190</v>
      </c>
      <c r="M10" s="91" t="s">
        <v>167</v>
      </c>
      <c r="N10" s="91" t="s">
        <v>380</v>
      </c>
      <c r="O10" s="91" t="s">
        <v>203</v>
      </c>
      <c r="P10" s="91" t="s">
        <v>236</v>
      </c>
      <c r="Q10" s="91" t="s">
        <v>338</v>
      </c>
      <c r="R10" s="91" t="s">
        <v>156</v>
      </c>
      <c r="S10" s="79"/>
      <c r="T10" s="79"/>
      <c r="U10" s="80"/>
      <c r="V10" s="98">
        <v>0</v>
      </c>
      <c r="W10" s="99">
        <v>99</v>
      </c>
      <c r="X10" s="99">
        <v>99</v>
      </c>
      <c r="Y10" s="100">
        <v>99</v>
      </c>
    </row>
    <row r="11" ht="14.25" spans="1:25">
      <c r="A11" s="101" t="s">
        <v>561</v>
      </c>
      <c r="B11" s="76" t="s">
        <v>162</v>
      </c>
      <c r="C11" s="77" t="str">
        <f>LOOKUP(B11,武将属性排列!C$1:C$255,武将属性排列!A$1:A$255)</f>
        <v>01</v>
      </c>
      <c r="D11" s="78">
        <v>2022</v>
      </c>
      <c r="E11" s="79">
        <v>2022</v>
      </c>
      <c r="F11" s="79">
        <v>2022</v>
      </c>
      <c r="G11" s="79">
        <v>202200</v>
      </c>
      <c r="H11" s="79">
        <v>0</v>
      </c>
      <c r="I11" s="80">
        <v>79</v>
      </c>
      <c r="J11" s="89"/>
      <c r="K11" s="90" t="s">
        <v>162</v>
      </c>
      <c r="L11" s="91" t="s">
        <v>149</v>
      </c>
      <c r="M11" s="91" t="s">
        <v>235</v>
      </c>
      <c r="N11" s="91" t="s">
        <v>320</v>
      </c>
      <c r="O11" s="91" t="s">
        <v>319</v>
      </c>
      <c r="P11" s="91" t="s">
        <v>188</v>
      </c>
      <c r="Q11" s="91" t="s">
        <v>412</v>
      </c>
      <c r="R11" s="91" t="s">
        <v>207</v>
      </c>
      <c r="S11" s="91" t="s">
        <v>255</v>
      </c>
      <c r="T11" s="79"/>
      <c r="U11" s="80"/>
      <c r="V11" s="98">
        <v>0</v>
      </c>
      <c r="W11" s="99">
        <v>99</v>
      </c>
      <c r="X11" s="99">
        <v>99</v>
      </c>
      <c r="Y11" s="100">
        <v>99</v>
      </c>
    </row>
    <row r="12" ht="14.25" spans="1:25">
      <c r="A12" s="3" t="s">
        <v>562</v>
      </c>
      <c r="B12" s="76" t="s">
        <v>270</v>
      </c>
      <c r="C12" s="77" t="str">
        <f>LOOKUP(B12,武将属性排列!C$1:C$255,武将属性排列!A$1:A$255)</f>
        <v>09</v>
      </c>
      <c r="D12" s="78">
        <v>666</v>
      </c>
      <c r="E12" s="79">
        <v>21</v>
      </c>
      <c r="F12" s="79">
        <v>26</v>
      </c>
      <c r="G12" s="79">
        <v>35000</v>
      </c>
      <c r="H12" s="79">
        <v>0</v>
      </c>
      <c r="I12" s="80">
        <v>60</v>
      </c>
      <c r="J12" s="89"/>
      <c r="K12" s="97" t="s">
        <v>378</v>
      </c>
      <c r="L12" s="91" t="s">
        <v>352</v>
      </c>
      <c r="M12" s="79"/>
      <c r="N12" s="79"/>
      <c r="O12" s="79"/>
      <c r="P12" s="79"/>
      <c r="Q12" s="79"/>
      <c r="R12" s="79"/>
      <c r="S12" s="79"/>
      <c r="T12" s="79"/>
      <c r="U12" s="80"/>
      <c r="V12" s="86">
        <v>0</v>
      </c>
      <c r="W12" s="79">
        <v>0</v>
      </c>
      <c r="X12" s="79">
        <v>0</v>
      </c>
      <c r="Y12" s="80">
        <v>0</v>
      </c>
    </row>
    <row r="13" ht="14.25" spans="1:25">
      <c r="A13" s="75" t="s">
        <v>563</v>
      </c>
      <c r="B13" s="76" t="s">
        <v>310</v>
      </c>
      <c r="C13" s="77" t="str">
        <f>LOOKUP(B13,武将属性排列!C$1:C$255,武将属性排列!A$1:A$255)</f>
        <v>0B</v>
      </c>
      <c r="D13" s="78">
        <v>666</v>
      </c>
      <c r="E13" s="79">
        <v>93</v>
      </c>
      <c r="F13" s="79">
        <v>96</v>
      </c>
      <c r="G13" s="79">
        <v>59000</v>
      </c>
      <c r="H13" s="79">
        <v>0</v>
      </c>
      <c r="I13" s="80">
        <v>81</v>
      </c>
      <c r="J13" s="89"/>
      <c r="K13" s="90" t="s">
        <v>310</v>
      </c>
      <c r="L13" s="91" t="s">
        <v>250</v>
      </c>
      <c r="M13" s="93"/>
      <c r="N13" s="93"/>
      <c r="O13" s="79"/>
      <c r="P13" s="79"/>
      <c r="Q13" s="79"/>
      <c r="R13" s="79"/>
      <c r="S13" s="93"/>
      <c r="T13" s="93"/>
      <c r="U13" s="94"/>
      <c r="V13" s="86">
        <v>0</v>
      </c>
      <c r="W13" s="79">
        <v>0</v>
      </c>
      <c r="X13" s="79">
        <v>0</v>
      </c>
      <c r="Y13" s="80">
        <v>0</v>
      </c>
    </row>
    <row r="14" ht="14.25" spans="1:25">
      <c r="A14" s="75" t="s">
        <v>564</v>
      </c>
      <c r="B14" s="95" t="s">
        <v>316</v>
      </c>
      <c r="C14" s="77" t="str">
        <f>LOOKUP(B14,武将属性排列!C$1:C$255,武将属性排列!A$1:A$255)</f>
        <v>0C</v>
      </c>
      <c r="D14" s="78">
        <v>666</v>
      </c>
      <c r="E14" s="79">
        <v>62</v>
      </c>
      <c r="F14" s="79">
        <v>61</v>
      </c>
      <c r="G14" s="79">
        <v>38000</v>
      </c>
      <c r="H14" s="79">
        <v>0</v>
      </c>
      <c r="I14" s="80">
        <v>71</v>
      </c>
      <c r="J14" s="89"/>
      <c r="K14" s="90" t="s">
        <v>316</v>
      </c>
      <c r="L14" s="92" t="s">
        <v>224</v>
      </c>
      <c r="M14" s="92" t="s">
        <v>290</v>
      </c>
      <c r="N14" s="91" t="s">
        <v>344</v>
      </c>
      <c r="O14" s="91" t="s">
        <v>169</v>
      </c>
      <c r="P14" s="93"/>
      <c r="Q14" s="79"/>
      <c r="R14" s="79"/>
      <c r="S14" s="79"/>
      <c r="T14" s="79"/>
      <c r="U14" s="80"/>
      <c r="V14" s="86">
        <v>0</v>
      </c>
      <c r="W14" s="79">
        <v>0</v>
      </c>
      <c r="X14" s="79">
        <v>0</v>
      </c>
      <c r="Y14" s="80">
        <v>0</v>
      </c>
    </row>
    <row r="15" ht="14.25" spans="1:25">
      <c r="A15" s="102" t="s">
        <v>565</v>
      </c>
      <c r="B15" s="76" t="s">
        <v>162</v>
      </c>
      <c r="C15" s="77" t="str">
        <f>LOOKUP(B15,武将属性排列!C$1:C$255,武将属性排列!A$1:A$255)</f>
        <v>01</v>
      </c>
      <c r="D15" s="78">
        <v>666</v>
      </c>
      <c r="E15" s="79">
        <v>10</v>
      </c>
      <c r="F15" s="79">
        <v>12</v>
      </c>
      <c r="G15" s="79">
        <v>16000</v>
      </c>
      <c r="H15" s="79">
        <v>0</v>
      </c>
      <c r="I15" s="80">
        <v>98</v>
      </c>
      <c r="J15" s="89"/>
      <c r="K15" s="97" t="s">
        <v>205</v>
      </c>
      <c r="L15" s="91" t="s">
        <v>198</v>
      </c>
      <c r="M15" s="79"/>
      <c r="N15" s="79"/>
      <c r="O15" s="79"/>
      <c r="P15" s="79"/>
      <c r="Q15" s="79"/>
      <c r="R15" s="79"/>
      <c r="S15" s="79"/>
      <c r="T15" s="79"/>
      <c r="U15" s="80"/>
      <c r="V15" s="98">
        <v>0</v>
      </c>
      <c r="W15" s="99">
        <v>0</v>
      </c>
      <c r="X15" s="99">
        <v>0</v>
      </c>
      <c r="Y15" s="100">
        <v>0</v>
      </c>
    </row>
    <row r="16" ht="14.25" spans="1:25">
      <c r="A16" s="102" t="s">
        <v>566</v>
      </c>
      <c r="B16" s="76" t="s">
        <v>162</v>
      </c>
      <c r="C16" s="77" t="str">
        <f>LOOKUP(B16,武将属性排列!C$1:C$255,武将属性排列!A$1:A$255)</f>
        <v>01</v>
      </c>
      <c r="D16" s="78">
        <v>666</v>
      </c>
      <c r="E16" s="79">
        <v>12</v>
      </c>
      <c r="F16" s="79">
        <v>13</v>
      </c>
      <c r="G16" s="79">
        <v>15000</v>
      </c>
      <c r="H16" s="79">
        <v>0</v>
      </c>
      <c r="I16" s="80">
        <v>99</v>
      </c>
      <c r="J16" s="89"/>
      <c r="K16" s="97" t="s">
        <v>258</v>
      </c>
      <c r="L16" s="91" t="s">
        <v>321</v>
      </c>
      <c r="M16" s="91" t="s">
        <v>340</v>
      </c>
      <c r="N16" s="79"/>
      <c r="O16" s="79"/>
      <c r="P16" s="79"/>
      <c r="Q16" s="79"/>
      <c r="R16" s="79"/>
      <c r="S16" s="79"/>
      <c r="T16" s="79"/>
      <c r="U16" s="80"/>
      <c r="V16" s="98">
        <v>0</v>
      </c>
      <c r="W16" s="99">
        <v>0</v>
      </c>
      <c r="X16" s="99">
        <v>0</v>
      </c>
      <c r="Y16" s="100">
        <v>0</v>
      </c>
    </row>
    <row r="17" ht="14.25" spans="1:25">
      <c r="A17" s="75" t="s">
        <v>567</v>
      </c>
      <c r="B17" s="76" t="s">
        <v>101</v>
      </c>
      <c r="C17" s="77" t="str">
        <f>LOOKUP(B17,武将属性排列!C$1:C$255,武将属性排列!A$1:A$255)</f>
        <v>00</v>
      </c>
      <c r="D17" s="78">
        <v>666</v>
      </c>
      <c r="E17" s="79">
        <v>63</v>
      </c>
      <c r="F17" s="79">
        <v>68</v>
      </c>
      <c r="G17" s="79">
        <v>59000</v>
      </c>
      <c r="H17" s="79">
        <v>0</v>
      </c>
      <c r="I17" s="80">
        <v>86</v>
      </c>
      <c r="J17" s="89"/>
      <c r="K17" s="90" t="s">
        <v>101</v>
      </c>
      <c r="L17" s="92" t="s">
        <v>383</v>
      </c>
      <c r="M17" s="92" t="s">
        <v>375</v>
      </c>
      <c r="N17" s="91" t="s">
        <v>332</v>
      </c>
      <c r="O17" s="91" t="s">
        <v>330</v>
      </c>
      <c r="P17" s="91" t="s">
        <v>107</v>
      </c>
      <c r="Q17" s="91" t="s">
        <v>103</v>
      </c>
      <c r="R17" s="91" t="s">
        <v>231</v>
      </c>
      <c r="S17" s="91" t="s">
        <v>362</v>
      </c>
      <c r="T17" s="103" t="s">
        <v>227</v>
      </c>
      <c r="U17" s="103"/>
      <c r="V17" s="86">
        <v>0</v>
      </c>
      <c r="W17" s="79">
        <v>0</v>
      </c>
      <c r="X17" s="79">
        <v>0</v>
      </c>
      <c r="Y17" s="80">
        <v>0</v>
      </c>
    </row>
    <row r="18" ht="14.25" spans="1:25">
      <c r="A18" s="75" t="s">
        <v>568</v>
      </c>
      <c r="B18" s="76" t="s">
        <v>223</v>
      </c>
      <c r="C18" s="77" t="str">
        <f>LOOKUP(B18,武将属性排列!C$1:C$255,武将属性排列!A$1:A$255)</f>
        <v>04</v>
      </c>
      <c r="D18" s="78">
        <v>666</v>
      </c>
      <c r="E18" s="79">
        <v>58</v>
      </c>
      <c r="F18" s="79">
        <v>59</v>
      </c>
      <c r="G18" s="79">
        <v>42000</v>
      </c>
      <c r="H18" s="79">
        <v>0</v>
      </c>
      <c r="I18" s="80">
        <v>81</v>
      </c>
      <c r="J18" s="89"/>
      <c r="K18" s="90" t="s">
        <v>223</v>
      </c>
      <c r="L18" s="91" t="s">
        <v>328</v>
      </c>
      <c r="M18" s="92" t="s">
        <v>247</v>
      </c>
      <c r="N18" s="92" t="s">
        <v>92</v>
      </c>
      <c r="O18" s="79"/>
      <c r="P18" s="79"/>
      <c r="Q18" s="79"/>
      <c r="R18" s="79"/>
      <c r="S18" s="79"/>
      <c r="T18" s="79"/>
      <c r="U18" s="80"/>
      <c r="V18" s="86">
        <v>0</v>
      </c>
      <c r="W18" s="79">
        <v>0</v>
      </c>
      <c r="X18" s="79">
        <v>0</v>
      </c>
      <c r="Y18" s="80">
        <v>0</v>
      </c>
    </row>
    <row r="19" ht="14.25" spans="1:25">
      <c r="A19" s="75" t="s">
        <v>569</v>
      </c>
      <c r="B19" s="76" t="s">
        <v>302</v>
      </c>
      <c r="C19" s="77" t="str">
        <f>LOOKUP(B19,武将属性排列!C$1:C$255,武将属性排列!A$1:A$255)</f>
        <v>0A</v>
      </c>
      <c r="D19" s="78">
        <v>666</v>
      </c>
      <c r="E19" s="79">
        <v>55</v>
      </c>
      <c r="F19" s="79">
        <v>57</v>
      </c>
      <c r="G19" s="79">
        <v>39000</v>
      </c>
      <c r="H19" s="79">
        <v>0</v>
      </c>
      <c r="I19" s="80">
        <v>72</v>
      </c>
      <c r="J19" s="89"/>
      <c r="K19" s="90" t="s">
        <v>302</v>
      </c>
      <c r="L19" s="91" t="s">
        <v>301</v>
      </c>
      <c r="M19" s="91" t="s">
        <v>192</v>
      </c>
      <c r="N19" s="79"/>
      <c r="O19" s="79"/>
      <c r="P19" s="79"/>
      <c r="Q19" s="79"/>
      <c r="R19" s="79"/>
      <c r="S19" s="79"/>
      <c r="T19" s="79"/>
      <c r="U19" s="80"/>
      <c r="V19" s="86">
        <v>0</v>
      </c>
      <c r="W19" s="79">
        <v>0</v>
      </c>
      <c r="X19" s="79">
        <v>0</v>
      </c>
      <c r="Y19" s="80">
        <v>0</v>
      </c>
    </row>
    <row r="20" ht="14.25" spans="1:25">
      <c r="A20" s="3" t="s">
        <v>570</v>
      </c>
      <c r="B20" s="76" t="s">
        <v>302</v>
      </c>
      <c r="C20" s="77" t="str">
        <f>LOOKUP(B20,武将属性排列!C$1:C$255,武将属性排列!A$1:A$255)</f>
        <v>0A</v>
      </c>
      <c r="D20" s="78">
        <v>666</v>
      </c>
      <c r="E20" s="79">
        <v>51</v>
      </c>
      <c r="F20" s="79">
        <v>55</v>
      </c>
      <c r="G20" s="79">
        <v>31000</v>
      </c>
      <c r="H20" s="79">
        <v>0</v>
      </c>
      <c r="I20" s="80">
        <v>80</v>
      </c>
      <c r="J20" s="89"/>
      <c r="K20" s="97" t="s">
        <v>291</v>
      </c>
      <c r="L20" s="91" t="s">
        <v>341</v>
      </c>
      <c r="M20" s="91" t="s">
        <v>151</v>
      </c>
      <c r="N20" s="79"/>
      <c r="O20" s="79"/>
      <c r="P20" s="79"/>
      <c r="Q20" s="79"/>
      <c r="R20" s="79"/>
      <c r="S20" s="79"/>
      <c r="T20" s="79"/>
      <c r="U20" s="80"/>
      <c r="V20" s="86">
        <v>0</v>
      </c>
      <c r="W20" s="79">
        <v>0</v>
      </c>
      <c r="X20" s="79">
        <v>0</v>
      </c>
      <c r="Y20" s="80">
        <v>0</v>
      </c>
    </row>
    <row r="21" ht="14.25" spans="1:25">
      <c r="A21" s="3" t="s">
        <v>571</v>
      </c>
      <c r="B21" s="76" t="s">
        <v>302</v>
      </c>
      <c r="C21" s="77" t="str">
        <f>LOOKUP(B21,武将属性排列!C$1:C$255,武将属性排列!A$1:A$255)</f>
        <v>0A</v>
      </c>
      <c r="D21" s="78">
        <v>666</v>
      </c>
      <c r="E21" s="79">
        <v>56</v>
      </c>
      <c r="F21" s="79">
        <v>51</v>
      </c>
      <c r="G21" s="79">
        <v>32000</v>
      </c>
      <c r="H21" s="79">
        <v>0</v>
      </c>
      <c r="I21" s="80">
        <v>77</v>
      </c>
      <c r="J21" s="89"/>
      <c r="K21" s="97" t="s">
        <v>411</v>
      </c>
      <c r="L21" s="91" t="s">
        <v>125</v>
      </c>
      <c r="M21" s="79"/>
      <c r="N21" s="79"/>
      <c r="O21" s="79"/>
      <c r="P21" s="79"/>
      <c r="Q21" s="79"/>
      <c r="R21" s="79"/>
      <c r="S21" s="79"/>
      <c r="T21" s="79"/>
      <c r="U21" s="80"/>
      <c r="V21" s="86">
        <v>0</v>
      </c>
      <c r="W21" s="79">
        <v>0</v>
      </c>
      <c r="X21" s="79">
        <v>0</v>
      </c>
      <c r="Y21" s="80">
        <v>0</v>
      </c>
    </row>
    <row r="22" ht="14.25" spans="1:25">
      <c r="A22" s="3" t="s">
        <v>572</v>
      </c>
      <c r="B22" s="76" t="s">
        <v>245</v>
      </c>
      <c r="C22" s="77" t="str">
        <f>LOOKUP(B22,武将属性排列!C$1:C$255,武将属性排列!A$1:A$255)</f>
        <v>06</v>
      </c>
      <c r="D22" s="78">
        <v>666</v>
      </c>
      <c r="E22" s="79">
        <v>53</v>
      </c>
      <c r="F22" s="79">
        <v>52</v>
      </c>
      <c r="G22" s="79">
        <v>40000</v>
      </c>
      <c r="H22" s="79">
        <v>0</v>
      </c>
      <c r="I22" s="80">
        <v>69</v>
      </c>
      <c r="J22" s="89"/>
      <c r="K22" s="97" t="s">
        <v>210</v>
      </c>
      <c r="L22" s="91" t="s">
        <v>268</v>
      </c>
      <c r="M22" s="104"/>
      <c r="N22" s="79"/>
      <c r="O22" s="79"/>
      <c r="P22" s="79"/>
      <c r="Q22" s="79"/>
      <c r="R22" s="79"/>
      <c r="S22" s="79"/>
      <c r="T22" s="79"/>
      <c r="U22" s="80"/>
      <c r="V22" s="86">
        <v>0</v>
      </c>
      <c r="W22" s="79">
        <v>0</v>
      </c>
      <c r="X22" s="79">
        <v>0</v>
      </c>
      <c r="Y22" s="80">
        <v>0</v>
      </c>
    </row>
    <row r="23" ht="14.25" spans="1:25">
      <c r="A23" s="75" t="s">
        <v>573</v>
      </c>
      <c r="B23" s="76" t="s">
        <v>367</v>
      </c>
      <c r="C23" s="77" t="str">
        <f>LOOKUP(B23,武将属性排列!C$1:C$255,武将属性排列!A$1:A$255)</f>
        <v>0E</v>
      </c>
      <c r="D23" s="78">
        <v>666</v>
      </c>
      <c r="E23" s="79">
        <v>84</v>
      </c>
      <c r="F23" s="79">
        <v>86</v>
      </c>
      <c r="G23" s="79">
        <v>78000</v>
      </c>
      <c r="H23" s="79">
        <v>0</v>
      </c>
      <c r="I23" s="80">
        <v>73</v>
      </c>
      <c r="J23" s="89"/>
      <c r="K23" s="90" t="s">
        <v>367</v>
      </c>
      <c r="L23" s="91" t="s">
        <v>212</v>
      </c>
      <c r="M23" s="91" t="s">
        <v>354</v>
      </c>
      <c r="N23" s="91" t="s">
        <v>356</v>
      </c>
      <c r="O23" s="91" t="s">
        <v>390</v>
      </c>
      <c r="P23" s="91" t="s">
        <v>228</v>
      </c>
      <c r="Q23" s="91" t="s">
        <v>364</v>
      </c>
      <c r="R23" s="79"/>
      <c r="S23" s="79"/>
      <c r="T23" s="79"/>
      <c r="U23" s="80"/>
      <c r="V23" s="86">
        <v>0</v>
      </c>
      <c r="W23" s="79">
        <v>0</v>
      </c>
      <c r="X23" s="79">
        <v>0</v>
      </c>
      <c r="Y23" s="80">
        <v>0</v>
      </c>
    </row>
    <row r="24" ht="14.25" spans="1:25">
      <c r="A24" s="75" t="s">
        <v>574</v>
      </c>
      <c r="B24" s="76" t="s">
        <v>245</v>
      </c>
      <c r="C24" s="77" t="str">
        <f>LOOKUP(B24,武将属性排列!C$1:C$255,武将属性排列!A$1:A$255)</f>
        <v>06</v>
      </c>
      <c r="D24" s="78">
        <v>666</v>
      </c>
      <c r="E24" s="79">
        <v>93</v>
      </c>
      <c r="F24" s="79">
        <v>91</v>
      </c>
      <c r="G24" s="79">
        <v>92000</v>
      </c>
      <c r="H24" s="79">
        <v>0</v>
      </c>
      <c r="I24" s="80">
        <v>90</v>
      </c>
      <c r="J24" s="89"/>
      <c r="K24" s="90" t="s">
        <v>245</v>
      </c>
      <c r="L24" s="91" t="s">
        <v>226</v>
      </c>
      <c r="M24" s="79"/>
      <c r="N24" s="79"/>
      <c r="O24" s="79"/>
      <c r="P24" s="79"/>
      <c r="Q24" s="79"/>
      <c r="R24" s="79"/>
      <c r="S24" s="79"/>
      <c r="T24" s="79"/>
      <c r="U24" s="80"/>
      <c r="V24" s="86">
        <v>0</v>
      </c>
      <c r="W24" s="79">
        <v>0</v>
      </c>
      <c r="X24" s="79">
        <v>0</v>
      </c>
      <c r="Y24" s="80">
        <v>0</v>
      </c>
    </row>
    <row r="25" ht="14.25" spans="1:25">
      <c r="A25" s="3" t="s">
        <v>575</v>
      </c>
      <c r="B25" s="76" t="s">
        <v>245</v>
      </c>
      <c r="C25" s="77" t="str">
        <f>LOOKUP(B25,武将属性排列!C$1:C$255,武将属性排列!A$1:A$255)</f>
        <v>06</v>
      </c>
      <c r="D25" s="78">
        <v>666</v>
      </c>
      <c r="E25" s="79">
        <v>59</v>
      </c>
      <c r="F25" s="79">
        <v>69</v>
      </c>
      <c r="G25" s="79">
        <v>52000</v>
      </c>
      <c r="H25" s="79">
        <v>0</v>
      </c>
      <c r="I25" s="80">
        <v>78</v>
      </c>
      <c r="J25" s="89"/>
      <c r="K25" s="97" t="s">
        <v>98</v>
      </c>
      <c r="L25" s="91" t="s">
        <v>395</v>
      </c>
      <c r="M25" s="79"/>
      <c r="N25" s="79"/>
      <c r="O25" s="79"/>
      <c r="P25" s="79"/>
      <c r="Q25" s="79"/>
      <c r="R25" s="79"/>
      <c r="S25" s="79"/>
      <c r="T25" s="79"/>
      <c r="U25" s="80"/>
      <c r="V25" s="86">
        <v>0</v>
      </c>
      <c r="W25" s="79">
        <v>0</v>
      </c>
      <c r="X25" s="79">
        <v>0</v>
      </c>
      <c r="Y25" s="80">
        <v>0</v>
      </c>
    </row>
    <row r="26" ht="14.25" spans="1:25">
      <c r="A26" s="3" t="s">
        <v>576</v>
      </c>
      <c r="B26" s="76" t="s">
        <v>302</v>
      </c>
      <c r="C26" s="77" t="str">
        <f>LOOKUP(B26,武将属性排列!C$1:C$255,武将属性排列!A$1:A$255)</f>
        <v>0A</v>
      </c>
      <c r="D26" s="78">
        <v>666</v>
      </c>
      <c r="E26" s="79">
        <v>61</v>
      </c>
      <c r="F26" s="79">
        <v>67</v>
      </c>
      <c r="G26" s="79">
        <v>65000</v>
      </c>
      <c r="H26" s="79">
        <v>0</v>
      </c>
      <c r="I26" s="80">
        <v>70</v>
      </c>
      <c r="J26" s="89"/>
      <c r="K26" s="97" t="s">
        <v>208</v>
      </c>
      <c r="L26" s="91" t="s">
        <v>422</v>
      </c>
      <c r="M26" s="91" t="s">
        <v>135</v>
      </c>
      <c r="N26" s="79"/>
      <c r="O26" s="79"/>
      <c r="P26" s="79"/>
      <c r="Q26" s="79"/>
      <c r="R26" s="79"/>
      <c r="S26" s="79"/>
      <c r="T26" s="79"/>
      <c r="U26" s="80"/>
      <c r="V26" s="86">
        <v>0</v>
      </c>
      <c r="W26" s="79">
        <v>0</v>
      </c>
      <c r="X26" s="79">
        <v>0</v>
      </c>
      <c r="Y26" s="80">
        <v>0</v>
      </c>
    </row>
    <row r="27" ht="14.25" spans="1:25">
      <c r="A27" s="3" t="s">
        <v>577</v>
      </c>
      <c r="B27" s="76" t="s">
        <v>245</v>
      </c>
      <c r="C27" s="77" t="str">
        <f>LOOKUP(B27,武将属性排列!C$1:C$255,武将属性排列!A$1:A$255)</f>
        <v>06</v>
      </c>
      <c r="D27" s="78">
        <v>666</v>
      </c>
      <c r="E27" s="79">
        <v>66</v>
      </c>
      <c r="F27" s="79">
        <v>62</v>
      </c>
      <c r="G27" s="79">
        <v>73000</v>
      </c>
      <c r="H27" s="79">
        <v>0</v>
      </c>
      <c r="I27" s="80">
        <v>73</v>
      </c>
      <c r="J27" s="89"/>
      <c r="K27" s="97" t="s">
        <v>324</v>
      </c>
      <c r="L27" s="91" t="s">
        <v>211</v>
      </c>
      <c r="M27" s="79"/>
      <c r="N27" s="79"/>
      <c r="O27" s="79"/>
      <c r="P27" s="79"/>
      <c r="Q27" s="79"/>
      <c r="R27" s="79"/>
      <c r="S27" s="79"/>
      <c r="T27" s="79"/>
      <c r="U27" s="80"/>
      <c r="V27" s="86">
        <v>0</v>
      </c>
      <c r="W27" s="79">
        <v>0</v>
      </c>
      <c r="X27" s="79">
        <v>0</v>
      </c>
      <c r="Y27" s="80">
        <v>0</v>
      </c>
    </row>
    <row r="28" ht="14.25" spans="1:25">
      <c r="A28" s="3" t="s">
        <v>578</v>
      </c>
      <c r="B28" s="76" t="s">
        <v>251</v>
      </c>
      <c r="C28" s="77" t="str">
        <f>LOOKUP(B28,武将属性排列!C$1:C$255,武将属性排列!A$1:A$255)</f>
        <v>07</v>
      </c>
      <c r="D28" s="78">
        <v>666</v>
      </c>
      <c r="E28" s="79">
        <v>62</v>
      </c>
      <c r="F28" s="79">
        <v>59</v>
      </c>
      <c r="G28" s="79">
        <v>32000</v>
      </c>
      <c r="H28" s="79">
        <v>0</v>
      </c>
      <c r="I28" s="80">
        <v>86</v>
      </c>
      <c r="J28" s="89"/>
      <c r="K28" s="97" t="s">
        <v>382</v>
      </c>
      <c r="L28" s="91" t="s">
        <v>353</v>
      </c>
      <c r="M28" s="79"/>
      <c r="N28" s="79"/>
      <c r="O28" s="79"/>
      <c r="P28" s="79"/>
      <c r="Q28" s="79"/>
      <c r="R28" s="79"/>
      <c r="S28" s="79"/>
      <c r="T28" s="79"/>
      <c r="U28" s="80"/>
      <c r="V28" s="86">
        <v>0</v>
      </c>
      <c r="W28" s="79">
        <v>0</v>
      </c>
      <c r="X28" s="79">
        <v>0</v>
      </c>
      <c r="Y28" s="80">
        <v>0</v>
      </c>
    </row>
    <row r="29" ht="14.25" spans="1:25">
      <c r="A29" s="75" t="s">
        <v>579</v>
      </c>
      <c r="B29" s="76" t="s">
        <v>251</v>
      </c>
      <c r="C29" s="77" t="str">
        <f>LOOKUP(B29,武将属性排列!C$1:C$255,武将属性排列!A$1:A$255)</f>
        <v>07</v>
      </c>
      <c r="D29" s="78">
        <v>666</v>
      </c>
      <c r="E29" s="79">
        <v>69</v>
      </c>
      <c r="F29" s="79">
        <v>72</v>
      </c>
      <c r="G29" s="79">
        <v>59000</v>
      </c>
      <c r="H29" s="79">
        <v>0</v>
      </c>
      <c r="I29" s="80">
        <v>95</v>
      </c>
      <c r="J29" s="89"/>
      <c r="K29" s="90" t="s">
        <v>251</v>
      </c>
      <c r="L29" s="91" t="s">
        <v>386</v>
      </c>
      <c r="M29" s="91" t="s">
        <v>384</v>
      </c>
      <c r="N29" s="79"/>
      <c r="O29" s="79"/>
      <c r="P29" s="79"/>
      <c r="Q29" s="79"/>
      <c r="R29" s="79"/>
      <c r="S29" s="79"/>
      <c r="T29" s="79"/>
      <c r="U29" s="80"/>
      <c r="V29" s="86">
        <v>0</v>
      </c>
      <c r="W29" s="79">
        <v>0</v>
      </c>
      <c r="X29" s="79">
        <v>0</v>
      </c>
      <c r="Y29" s="80">
        <v>0</v>
      </c>
    </row>
    <row r="30" ht="14.25" spans="1:25">
      <c r="A30" s="3" t="s">
        <v>580</v>
      </c>
      <c r="B30" s="76" t="s">
        <v>251</v>
      </c>
      <c r="C30" s="77" t="str">
        <f>LOOKUP(B30,武将属性排列!C$1:C$255,武将属性排列!A$1:A$255)</f>
        <v>07</v>
      </c>
      <c r="D30" s="78">
        <v>666</v>
      </c>
      <c r="E30" s="79">
        <v>62</v>
      </c>
      <c r="F30" s="79">
        <v>68</v>
      </c>
      <c r="G30" s="79">
        <v>39000</v>
      </c>
      <c r="H30" s="79">
        <v>0</v>
      </c>
      <c r="I30" s="80">
        <v>79</v>
      </c>
      <c r="J30" s="89"/>
      <c r="K30" s="97" t="s">
        <v>333</v>
      </c>
      <c r="L30" s="91" t="s">
        <v>239</v>
      </c>
      <c r="M30" s="79"/>
      <c r="N30" s="79"/>
      <c r="O30" s="79"/>
      <c r="P30" s="79"/>
      <c r="Q30" s="79"/>
      <c r="R30" s="79"/>
      <c r="S30" s="79"/>
      <c r="T30" s="79"/>
      <c r="U30" s="80"/>
      <c r="V30" s="86">
        <v>0</v>
      </c>
      <c r="W30" s="79">
        <v>0</v>
      </c>
      <c r="X30" s="79">
        <v>0</v>
      </c>
      <c r="Y30" s="80">
        <v>0</v>
      </c>
    </row>
    <row r="31" ht="14.25" spans="1:25">
      <c r="A31" s="3" t="s">
        <v>581</v>
      </c>
      <c r="B31" s="76" t="s">
        <v>251</v>
      </c>
      <c r="C31" s="77" t="str">
        <f>LOOKUP(B31,武将属性排列!C$1:C$255,武将属性排列!A$1:A$255)</f>
        <v>07</v>
      </c>
      <c r="D31" s="78">
        <v>666</v>
      </c>
      <c r="E31" s="79">
        <v>13</v>
      </c>
      <c r="F31" s="79">
        <v>19</v>
      </c>
      <c r="G31" s="79">
        <v>23000</v>
      </c>
      <c r="H31" s="79">
        <v>0</v>
      </c>
      <c r="I31" s="80">
        <v>52</v>
      </c>
      <c r="J31" s="89"/>
      <c r="K31" s="97" t="s">
        <v>277</v>
      </c>
      <c r="L31" s="91" t="s">
        <v>278</v>
      </c>
      <c r="M31" s="79"/>
      <c r="N31" s="79"/>
      <c r="O31" s="79"/>
      <c r="P31" s="79"/>
      <c r="Q31" s="79"/>
      <c r="R31" s="79"/>
      <c r="S31" s="79"/>
      <c r="T31" s="79"/>
      <c r="U31" s="80"/>
      <c r="V31" s="86">
        <v>0</v>
      </c>
      <c r="W31" s="79">
        <v>0</v>
      </c>
      <c r="X31" s="79">
        <v>0</v>
      </c>
      <c r="Y31" s="80">
        <v>0</v>
      </c>
    </row>
    <row r="32" ht="15" spans="1:25">
      <c r="A32" s="3" t="s">
        <v>582</v>
      </c>
      <c r="B32" s="76" t="s">
        <v>251</v>
      </c>
      <c r="C32" s="77" t="str">
        <f>LOOKUP(B32,武将属性排列!C$1:C$255,武将属性排列!A$1:A$255)</f>
        <v>07</v>
      </c>
      <c r="D32" s="105">
        <v>666</v>
      </c>
      <c r="E32" s="106">
        <v>59</v>
      </c>
      <c r="F32" s="106">
        <v>56</v>
      </c>
      <c r="G32" s="106">
        <v>45000</v>
      </c>
      <c r="H32" s="106">
        <v>0</v>
      </c>
      <c r="I32" s="107">
        <v>76</v>
      </c>
      <c r="J32" s="108"/>
      <c r="K32" s="109" t="s">
        <v>351</v>
      </c>
      <c r="L32" s="110" t="s">
        <v>164</v>
      </c>
      <c r="M32" s="106"/>
      <c r="N32" s="106"/>
      <c r="O32" s="106"/>
      <c r="P32" s="106"/>
      <c r="Q32" s="106"/>
      <c r="R32" s="106"/>
      <c r="S32" s="106"/>
      <c r="T32" s="106"/>
      <c r="U32" s="107"/>
      <c r="V32" s="111">
        <v>0</v>
      </c>
      <c r="W32" s="106">
        <v>0</v>
      </c>
      <c r="X32" s="106">
        <v>0</v>
      </c>
      <c r="Y32" s="107">
        <v>0</v>
      </c>
    </row>
    <row r="34" hidden="1" spans="4:25">
      <c r="D34" s="66" t="str">
        <f>MID("000000",1,6-LEN(DEC2HEX(D3)))&amp;DEC2HEX(D3)</f>
        <v>00029A</v>
      </c>
      <c r="E34" s="66" t="str">
        <f>MID("000000",1,4-LEN(DEC2HEX(E3)))&amp;DEC2HEX(E3)</f>
        <v>001D</v>
      </c>
      <c r="F34" s="66" t="str">
        <f>MID("000000",1,4-LEN(DEC2HEX(F3)))&amp;DEC2HEX(F3)</f>
        <v>001F</v>
      </c>
      <c r="G34" s="66" t="str">
        <f>MID("000000",1,6-LEN(DEC2HEX(G3)))&amp;DEC2HEX(G3)</f>
        <v>005208</v>
      </c>
      <c r="H34" s="66" t="str">
        <f>MID("000000",1,4-LEN(DEC2HEX(H3)))&amp;DEC2HEX(H3)</f>
        <v>0000</v>
      </c>
      <c r="I34" s="66" t="str">
        <f>MID("000000",1,4-LEN(DEC2HEX(I3)))&amp;DEC2HEX(I3)</f>
        <v>0044</v>
      </c>
      <c r="J34" s="66" t="str">
        <f>_xlfn.IFNA(_xlfn.XLOOKUP(J3,武将属性排列!$C$1:$C$255,武将属性排列!$A$1:$A$255),"FF")</f>
        <v>FF</v>
      </c>
      <c r="K34" s="66" t="str">
        <f>_xlfn.IFNA(_xlfn.XLOOKUP(K3,武将属性排列!$C$1:$C$255,武将属性排列!$A$1:$A$255),"FF")</f>
        <v>02</v>
      </c>
      <c r="L34" s="66" t="str">
        <f>_xlfn.IFNA(_xlfn.XLOOKUP(L3,武将属性排列!$C$1:$C$255,武将属性排列!$A$1:$A$255),"FF")</f>
        <v>C4</v>
      </c>
      <c r="M34" s="66" t="str">
        <f>_xlfn.IFNA(_xlfn.XLOOKUP(M3,武将属性排列!$C$1:$C$255,武将属性排列!$A$1:$A$255),"FF")</f>
        <v>FF</v>
      </c>
      <c r="N34" s="66" t="str">
        <f>_xlfn.IFNA(_xlfn.XLOOKUP(N3,武将属性排列!$C$1:$C$255,武将属性排列!$A$1:$A$255),"FF")</f>
        <v>FF</v>
      </c>
      <c r="O34" s="66" t="str">
        <f>_xlfn.IFNA(_xlfn.XLOOKUP(O3,武将属性排列!$C$1:$C$255,武将属性排列!$A$1:$A$255),"FF")</f>
        <v>FF</v>
      </c>
      <c r="P34" s="66" t="str">
        <f>_xlfn.IFNA(_xlfn.XLOOKUP(P3,武将属性排列!$C$1:$C$255,武将属性排列!$A$1:$A$255),"FF")</f>
        <v>FF</v>
      </c>
      <c r="Q34" s="66" t="str">
        <f>_xlfn.IFNA(_xlfn.XLOOKUP(Q3,武将属性排列!$C$1:$C$255,武将属性排列!$A$1:$A$255),"FF")</f>
        <v>FF</v>
      </c>
      <c r="R34" s="66" t="str">
        <f>_xlfn.IFNA(_xlfn.XLOOKUP(R3,武将属性排列!$C$1:$C$255,武将属性排列!$A$1:$A$255),"FF")</f>
        <v>FF</v>
      </c>
      <c r="S34" s="66" t="str">
        <f>_xlfn.IFNA(_xlfn.XLOOKUP(S3,武将属性排列!$C$1:$C$255,武将属性排列!$A$1:$A$255),"FF")</f>
        <v>FF</v>
      </c>
      <c r="T34" s="66" t="str">
        <f>_xlfn.IFNA(_xlfn.XLOOKUP(T3,武将属性排列!$C$1:$C$255,武将属性排列!$A$1:$A$255),"FF")</f>
        <v>FF</v>
      </c>
      <c r="U34" s="66" t="str">
        <f>_xlfn.IFNA(_xlfn.XLOOKUP(U3,武将属性排列!$C$1:$C$255,武将属性排列!$A$1:$A$255),"FF")</f>
        <v>FF</v>
      </c>
      <c r="V34" s="66" t="str">
        <f>MID("000000",1,2-LEN(DEC2HEX(V3)))&amp;DEC2HEX(V3)</f>
        <v>00</v>
      </c>
      <c r="W34" s="66" t="str">
        <f>MID("000000",1,2-LEN(DEC2HEX(W3)))&amp;DEC2HEX(W3)</f>
        <v>00</v>
      </c>
      <c r="X34" s="66" t="str">
        <f>MID("000000",1,2-LEN(DEC2HEX(X3)))&amp;DEC2HEX(X3)</f>
        <v>00</v>
      </c>
      <c r="Y34" s="66" t="str">
        <f>MID("000000",1,2-LEN(DEC2HEX(Y3)))&amp;DEC2HEX(Y3)</f>
        <v>00</v>
      </c>
    </row>
    <row r="35" hidden="1" spans="4:25">
      <c r="D35" s="66" t="str">
        <f t="shared" ref="D35:D63" si="0">MID("000000",1,6-LEN(DEC2HEX(D4)))&amp;DEC2HEX(D4)</f>
        <v>00029A</v>
      </c>
      <c r="E35" s="66" t="str">
        <f t="shared" ref="E35:E63" si="1">MID("000000",1,4-LEN(DEC2HEX(E4)))&amp;DEC2HEX(E4)</f>
        <v>001F</v>
      </c>
      <c r="F35" s="66" t="str">
        <f t="shared" ref="F35:F63" si="2">MID("000000",1,4-LEN(DEC2HEX(F4)))&amp;DEC2HEX(F4)</f>
        <v>0020</v>
      </c>
      <c r="G35" s="66" t="str">
        <f t="shared" ref="G35:G63" si="3">MID("000000",1,6-LEN(DEC2HEX(G4)))&amp;DEC2HEX(G4)</f>
        <v>014FF0</v>
      </c>
      <c r="H35" s="66" t="str">
        <f t="shared" ref="H35:H63" si="4">MID("000000",1,4-LEN(DEC2HEX(H4)))&amp;DEC2HEX(H4)</f>
        <v>0000</v>
      </c>
      <c r="I35" s="66" t="str">
        <f t="shared" ref="I35:I63" si="5">MID("000000",1,4-LEN(DEC2HEX(I4)))&amp;DEC2HEX(I4)</f>
        <v>004E</v>
      </c>
      <c r="J35" s="66" t="str">
        <f>_xlfn.IFNA(_xlfn.XLOOKUP(J4,武将属性排列!$C$1:$C$255,武将属性排列!$A$1:$A$255),"FF")</f>
        <v>FF</v>
      </c>
      <c r="K35" s="66" t="str">
        <f>_xlfn.IFNA(_xlfn.XLOOKUP(K4,武将属性排列!$C$1:$C$255,武将属性排列!$A$1:$A$255),"FF")</f>
        <v>08</v>
      </c>
      <c r="L35" s="66" t="str">
        <f>_xlfn.IFNA(_xlfn.XLOOKUP(L4,武将属性排列!$C$1:$C$255,武将属性排列!$A$1:$A$255),"FF")</f>
        <v>C0</v>
      </c>
      <c r="M35" s="66" t="str">
        <f>_xlfn.IFNA(_xlfn.XLOOKUP(M4,武将属性排列!$C$1:$C$255,武将属性排列!$A$1:$A$255),"FF")</f>
        <v>FF</v>
      </c>
      <c r="N35" s="66" t="str">
        <f>_xlfn.IFNA(_xlfn.XLOOKUP(N4,武将属性排列!$C$1:$C$255,武将属性排列!$A$1:$A$255),"FF")</f>
        <v>FF</v>
      </c>
      <c r="O35" s="66" t="str">
        <f>_xlfn.IFNA(_xlfn.XLOOKUP(O4,武将属性排列!$C$1:$C$255,武将属性排列!$A$1:$A$255),"FF")</f>
        <v>FF</v>
      </c>
      <c r="P35" s="66" t="str">
        <f>_xlfn.IFNA(_xlfn.XLOOKUP(P4,武将属性排列!$C$1:$C$255,武将属性排列!$A$1:$A$255),"FF")</f>
        <v>FF</v>
      </c>
      <c r="Q35" s="66" t="str">
        <f>_xlfn.IFNA(_xlfn.XLOOKUP(Q4,武将属性排列!$C$1:$C$255,武将属性排列!$A$1:$A$255),"FF")</f>
        <v>FF</v>
      </c>
      <c r="R35" s="66" t="str">
        <f>_xlfn.IFNA(_xlfn.XLOOKUP(R4,武将属性排列!$C$1:$C$255,武将属性排列!$A$1:$A$255),"FF")</f>
        <v>FF</v>
      </c>
      <c r="S35" s="66" t="str">
        <f>_xlfn.IFNA(_xlfn.XLOOKUP(S4,武将属性排列!$C$1:$C$255,武将属性排列!$A$1:$A$255),"FF")</f>
        <v>FF</v>
      </c>
      <c r="T35" s="66" t="str">
        <f>_xlfn.IFNA(_xlfn.XLOOKUP(T4,武将属性排列!$C$1:$C$255,武将属性排列!$A$1:$A$255),"FF")</f>
        <v>FF</v>
      </c>
      <c r="U35" s="66" t="str">
        <f>_xlfn.IFNA(_xlfn.XLOOKUP(U4,武将属性排列!$C$1:$C$255,武将属性排列!$A$1:$A$255),"FF")</f>
        <v>FF</v>
      </c>
      <c r="V35" s="66" t="str">
        <f t="shared" ref="V35:V63" si="6">MID("000000",1,2-LEN(DEC2HEX(V4)))&amp;DEC2HEX(V4)</f>
        <v>00</v>
      </c>
      <c r="W35" s="66" t="str">
        <f t="shared" ref="W35:W63" si="7">MID("000000",1,2-LEN(DEC2HEX(W4)))&amp;DEC2HEX(W4)</f>
        <v>00</v>
      </c>
      <c r="X35" s="66" t="str">
        <f t="shared" ref="X35:X63" si="8">MID("000000",1,2-LEN(DEC2HEX(X4)))&amp;DEC2HEX(X4)</f>
        <v>00</v>
      </c>
      <c r="Y35" s="66" t="str">
        <f t="shared" ref="Y35:Y63" si="9">MID("000000",1,2-LEN(DEC2HEX(Y4)))&amp;DEC2HEX(Y4)</f>
        <v>00</v>
      </c>
    </row>
    <row r="36" hidden="1" spans="4:25">
      <c r="D36" s="66" t="str">
        <f t="shared" si="0"/>
        <v>00029A</v>
      </c>
      <c r="E36" s="66" t="str">
        <f t="shared" si="1"/>
        <v>0021</v>
      </c>
      <c r="F36" s="66" t="str">
        <f t="shared" si="2"/>
        <v>0023</v>
      </c>
      <c r="G36" s="66" t="str">
        <f t="shared" si="3"/>
        <v>004650</v>
      </c>
      <c r="H36" s="66" t="str">
        <f t="shared" si="4"/>
        <v>0000</v>
      </c>
      <c r="I36" s="66" t="str">
        <f t="shared" si="5"/>
        <v>0046</v>
      </c>
      <c r="J36" s="66" t="str">
        <f>_xlfn.IFNA(_xlfn.XLOOKUP(J5,武将属性排列!$C$1:$C$255,武将属性排列!$A$1:$A$255),"FF")</f>
        <v>FF</v>
      </c>
      <c r="K36" s="66" t="str">
        <f>_xlfn.IFNA(_xlfn.XLOOKUP(K5,武将属性排列!$C$1:$C$255,武将属性排列!$A$1:$A$255),"FF")</f>
        <v>05</v>
      </c>
      <c r="L36" s="66" t="str">
        <f>_xlfn.IFNA(_xlfn.XLOOKUP(L5,武将属性排列!$C$1:$C$255,武将属性排列!$A$1:$A$255),"FF")</f>
        <v>3D</v>
      </c>
      <c r="M36" s="66" t="str">
        <f>_xlfn.IFNA(_xlfn.XLOOKUP(M5,武将属性排列!$C$1:$C$255,武将属性排列!$A$1:$A$255),"FF")</f>
        <v>DC</v>
      </c>
      <c r="N36" s="66" t="str">
        <f>_xlfn.IFNA(_xlfn.XLOOKUP(N5,武将属性排列!$C$1:$C$255,武将属性排列!$A$1:$A$255),"FF")</f>
        <v>FF</v>
      </c>
      <c r="O36" s="66" t="str">
        <f>_xlfn.IFNA(_xlfn.XLOOKUP(O5,武将属性排列!$C$1:$C$255,武将属性排列!$A$1:$A$255),"FF")</f>
        <v>FF</v>
      </c>
      <c r="P36" s="66" t="str">
        <f>_xlfn.IFNA(_xlfn.XLOOKUP(P5,武将属性排列!$C$1:$C$255,武将属性排列!$A$1:$A$255),"FF")</f>
        <v>FF</v>
      </c>
      <c r="Q36" s="66" t="str">
        <f>_xlfn.IFNA(_xlfn.XLOOKUP(Q5,武将属性排列!$C$1:$C$255,武将属性排列!$A$1:$A$255),"FF")</f>
        <v>FF</v>
      </c>
      <c r="R36" s="66" t="str">
        <f>_xlfn.IFNA(_xlfn.XLOOKUP(R5,武将属性排列!$C$1:$C$255,武将属性排列!$A$1:$A$255),"FF")</f>
        <v>FF</v>
      </c>
      <c r="S36" s="66" t="str">
        <f>_xlfn.IFNA(_xlfn.XLOOKUP(S5,武将属性排列!$C$1:$C$255,武将属性排列!$A$1:$A$255),"FF")</f>
        <v>FF</v>
      </c>
      <c r="T36" s="66" t="str">
        <f>_xlfn.IFNA(_xlfn.XLOOKUP(T5,武将属性排列!$C$1:$C$255,武将属性排列!$A$1:$A$255),"FF")</f>
        <v>FF</v>
      </c>
      <c r="U36" s="66" t="str">
        <f>_xlfn.IFNA(_xlfn.XLOOKUP(U5,武将属性排列!$C$1:$C$255,武将属性排列!$A$1:$A$255),"FF")</f>
        <v>FF</v>
      </c>
      <c r="V36" s="66" t="str">
        <f t="shared" si="6"/>
        <v>00</v>
      </c>
      <c r="W36" s="66" t="str">
        <f t="shared" si="7"/>
        <v>00</v>
      </c>
      <c r="X36" s="66" t="str">
        <f t="shared" si="8"/>
        <v>00</v>
      </c>
      <c r="Y36" s="66" t="str">
        <f t="shared" si="9"/>
        <v>00</v>
      </c>
    </row>
    <row r="37" hidden="1" spans="4:25">
      <c r="D37" s="66" t="str">
        <f t="shared" si="0"/>
        <v>00029A</v>
      </c>
      <c r="E37" s="66" t="str">
        <f t="shared" si="1"/>
        <v>0038</v>
      </c>
      <c r="F37" s="66" t="str">
        <f t="shared" si="2"/>
        <v>0032</v>
      </c>
      <c r="G37" s="66" t="str">
        <f t="shared" si="3"/>
        <v>007D00</v>
      </c>
      <c r="H37" s="66" t="str">
        <f t="shared" si="4"/>
        <v>0000</v>
      </c>
      <c r="I37" s="66" t="str">
        <f t="shared" si="5"/>
        <v>004C</v>
      </c>
      <c r="J37" s="66" t="str">
        <f>_xlfn.IFNA(_xlfn.XLOOKUP(J6,武将属性排列!$C$1:$C$255,武将属性排列!$A$1:$A$255),"FF")</f>
        <v>FF</v>
      </c>
      <c r="K37" s="66" t="str">
        <f>_xlfn.IFNA(_xlfn.XLOOKUP(K6,武将属性排列!$C$1:$C$255,武将属性排列!$A$1:$A$255),"FF")</f>
        <v>0D</v>
      </c>
      <c r="L37" s="66" t="str">
        <f>_xlfn.IFNA(_xlfn.XLOOKUP(L6,武将属性排列!$C$1:$C$255,武将属性排列!$A$1:$A$255),"FF")</f>
        <v>D7</v>
      </c>
      <c r="M37" s="66" t="str">
        <f>_xlfn.IFNA(_xlfn.XLOOKUP(M6,武将属性排列!$C$1:$C$255,武将属性排列!$A$1:$A$255),"FF")</f>
        <v>CA</v>
      </c>
      <c r="N37" s="66" t="str">
        <f>_xlfn.IFNA(_xlfn.XLOOKUP(N6,武将属性排列!$C$1:$C$255,武将属性排列!$A$1:$A$255),"FF")</f>
        <v>AD</v>
      </c>
      <c r="O37" s="66" t="str">
        <f>_xlfn.IFNA(_xlfn.XLOOKUP(O6,武将属性排列!$C$1:$C$255,武将属性排列!$A$1:$A$255),"FF")</f>
        <v>97</v>
      </c>
      <c r="P37" s="66" t="str">
        <f>_xlfn.IFNA(_xlfn.XLOOKUP(P6,武将属性排列!$C$1:$C$255,武将属性排列!$A$1:$A$255),"FF")</f>
        <v>A3</v>
      </c>
      <c r="Q37" s="66" t="str">
        <f>_xlfn.IFNA(_xlfn.XLOOKUP(Q6,武将属性排列!$C$1:$C$255,武将属性排列!$A$1:$A$255),"FF")</f>
        <v>34</v>
      </c>
      <c r="R37" s="66" t="str">
        <f>_xlfn.IFNA(_xlfn.XLOOKUP(R6,武将属性排列!$C$1:$C$255,武将属性排列!$A$1:$A$255),"FF")</f>
        <v>FF</v>
      </c>
      <c r="S37" s="66" t="str">
        <f>_xlfn.IFNA(_xlfn.XLOOKUP(S6,武将属性排列!$C$1:$C$255,武将属性排列!$A$1:$A$255),"FF")</f>
        <v>FF</v>
      </c>
      <c r="T37" s="66" t="str">
        <f>_xlfn.IFNA(_xlfn.XLOOKUP(T6,武将属性排列!$C$1:$C$255,武将属性排列!$A$1:$A$255),"FF")</f>
        <v>FF</v>
      </c>
      <c r="U37" s="66" t="str">
        <f>_xlfn.IFNA(_xlfn.XLOOKUP(U6,武将属性排列!$C$1:$C$255,武将属性排列!$A$1:$A$255),"FF")</f>
        <v>FF</v>
      </c>
      <c r="V37" s="66" t="str">
        <f t="shared" si="6"/>
        <v>00</v>
      </c>
      <c r="W37" s="66" t="str">
        <f t="shared" si="7"/>
        <v>00</v>
      </c>
      <c r="X37" s="66" t="str">
        <f t="shared" si="8"/>
        <v>00</v>
      </c>
      <c r="Y37" s="66" t="str">
        <f t="shared" si="9"/>
        <v>00</v>
      </c>
    </row>
    <row r="38" hidden="1" spans="4:25">
      <c r="D38" s="66" t="str">
        <f t="shared" si="0"/>
        <v>00029A</v>
      </c>
      <c r="E38" s="66" t="str">
        <f t="shared" si="1"/>
        <v>004E</v>
      </c>
      <c r="F38" s="66" t="str">
        <f t="shared" si="2"/>
        <v>0046</v>
      </c>
      <c r="G38" s="66" t="str">
        <f t="shared" si="3"/>
        <v>015BA8</v>
      </c>
      <c r="H38" s="66" t="str">
        <f t="shared" si="4"/>
        <v>0000</v>
      </c>
      <c r="I38" s="66" t="str">
        <f t="shared" si="5"/>
        <v>0045</v>
      </c>
      <c r="J38" s="66" t="str">
        <f>_xlfn.IFNA(_xlfn.XLOOKUP(J7,武将属性排列!$C$1:$C$255,武将属性排列!$A$1:$A$255),"FF")</f>
        <v>FF</v>
      </c>
      <c r="K38" s="66" t="str">
        <f>_xlfn.IFNA(_xlfn.XLOOKUP(K7,武将属性排列!$C$1:$C$255,武将属性排列!$A$1:$A$255),"FF")</f>
        <v>03</v>
      </c>
      <c r="L38" s="66" t="str">
        <f>_xlfn.IFNA(_xlfn.XLOOKUP(L7,武将属性排列!$C$1:$C$255,武将属性排列!$A$1:$A$255),"FF")</f>
        <v>5A</v>
      </c>
      <c r="M38" s="66" t="str">
        <f>_xlfn.IFNA(_xlfn.XLOOKUP(M7,武将属性排列!$C$1:$C$255,武将属性排列!$A$1:$A$255),"FF")</f>
        <v>90</v>
      </c>
      <c r="N38" s="66" t="str">
        <f>_xlfn.IFNA(_xlfn.XLOOKUP(N7,武将属性排列!$C$1:$C$255,武将属性排列!$A$1:$A$255),"FF")</f>
        <v>39</v>
      </c>
      <c r="O38" s="66" t="str">
        <f>_xlfn.IFNA(_xlfn.XLOOKUP(O7,武将属性排列!$C$1:$C$255,武将属性排列!$A$1:$A$255),"FF")</f>
        <v>8D</v>
      </c>
      <c r="P38" s="66" t="str">
        <f>_xlfn.IFNA(_xlfn.XLOOKUP(P7,武将属性排列!$C$1:$C$255,武将属性排列!$A$1:$A$255),"FF")</f>
        <v>EC</v>
      </c>
      <c r="Q38" s="66" t="str">
        <f>_xlfn.IFNA(_xlfn.XLOOKUP(Q7,武将属性排列!$C$1:$C$255,武将属性排列!$A$1:$A$255),"FF")</f>
        <v>22</v>
      </c>
      <c r="R38" s="66" t="str">
        <f>_xlfn.IFNA(_xlfn.XLOOKUP(R7,武将属性排列!$C$1:$C$255,武将属性排列!$A$1:$A$255),"FF")</f>
        <v>41</v>
      </c>
      <c r="S38" s="66" t="str">
        <f>_xlfn.IFNA(_xlfn.XLOOKUP(S7,武将属性排列!$C$1:$C$255,武将属性排列!$A$1:$A$255),"FF")</f>
        <v>B8</v>
      </c>
      <c r="T38" s="66" t="str">
        <f>_xlfn.IFNA(_xlfn.XLOOKUP(T7,武将属性排列!$C$1:$C$255,武将属性排列!$A$1:$A$255),"FF")</f>
        <v>FF</v>
      </c>
      <c r="U38" s="66" t="str">
        <f>_xlfn.IFNA(_xlfn.XLOOKUP(U7,武将属性排列!$C$1:$C$255,武将属性排列!$A$1:$A$255),"FF")</f>
        <v>FF</v>
      </c>
      <c r="V38" s="66" t="str">
        <f t="shared" si="6"/>
        <v>00</v>
      </c>
      <c r="W38" s="66" t="str">
        <f t="shared" si="7"/>
        <v>00</v>
      </c>
      <c r="X38" s="66" t="str">
        <f t="shared" si="8"/>
        <v>00</v>
      </c>
      <c r="Y38" s="66" t="str">
        <f t="shared" si="9"/>
        <v>00</v>
      </c>
    </row>
    <row r="39" hidden="1" spans="4:25">
      <c r="D39" s="66" t="str">
        <f t="shared" si="0"/>
        <v>00029A</v>
      </c>
      <c r="E39" s="66" t="str">
        <f t="shared" si="1"/>
        <v>000C</v>
      </c>
      <c r="F39" s="66" t="str">
        <f t="shared" si="2"/>
        <v>000D</v>
      </c>
      <c r="G39" s="66" t="str">
        <f t="shared" si="3"/>
        <v>0061A8</v>
      </c>
      <c r="H39" s="66" t="str">
        <f t="shared" si="4"/>
        <v>0000</v>
      </c>
      <c r="I39" s="66" t="str">
        <f t="shared" si="5"/>
        <v>003D</v>
      </c>
      <c r="J39" s="66" t="str">
        <f>_xlfn.IFNA(_xlfn.XLOOKUP(J8,武将属性排列!$C$1:$C$255,武将属性排列!$A$1:$A$255),"FF")</f>
        <v>FF</v>
      </c>
      <c r="K39" s="66" t="str">
        <f>_xlfn.IFNA(_xlfn.XLOOKUP(K8,武将属性排列!$C$1:$C$255,武将属性排列!$A$1:$A$255),"FF")</f>
        <v>0F</v>
      </c>
      <c r="L39" s="66" t="str">
        <f>_xlfn.IFNA(_xlfn.XLOOKUP(L8,武将属性排列!$C$1:$C$255,武将属性排列!$A$1:$A$255),"FF")</f>
        <v>8E</v>
      </c>
      <c r="M39" s="66" t="str">
        <f>_xlfn.IFNA(_xlfn.XLOOKUP(M8,武将属性排列!$C$1:$C$255,武将属性排列!$A$1:$A$255),"FF")</f>
        <v>FF</v>
      </c>
      <c r="N39" s="66" t="str">
        <f>_xlfn.IFNA(_xlfn.XLOOKUP(N8,武将属性排列!$C$1:$C$255,武将属性排列!$A$1:$A$255),"FF")</f>
        <v>FF</v>
      </c>
      <c r="O39" s="66" t="str">
        <f>_xlfn.IFNA(_xlfn.XLOOKUP(O8,武将属性排列!$C$1:$C$255,武将属性排列!$A$1:$A$255),"FF")</f>
        <v>FF</v>
      </c>
      <c r="P39" s="66" t="str">
        <f>_xlfn.IFNA(_xlfn.XLOOKUP(P8,武将属性排列!$C$1:$C$255,武将属性排列!$A$1:$A$255),"FF")</f>
        <v>FF</v>
      </c>
      <c r="Q39" s="66" t="str">
        <f>_xlfn.IFNA(_xlfn.XLOOKUP(Q8,武将属性排列!$C$1:$C$255,武将属性排列!$A$1:$A$255),"FF")</f>
        <v>FF</v>
      </c>
      <c r="R39" s="66" t="str">
        <f>_xlfn.IFNA(_xlfn.XLOOKUP(R8,武将属性排列!$C$1:$C$255,武将属性排列!$A$1:$A$255),"FF")</f>
        <v>FF</v>
      </c>
      <c r="S39" s="66" t="str">
        <f>_xlfn.IFNA(_xlfn.XLOOKUP(S8,武将属性排列!$C$1:$C$255,武将属性排列!$A$1:$A$255),"FF")</f>
        <v>FF</v>
      </c>
      <c r="T39" s="66" t="str">
        <f>_xlfn.IFNA(_xlfn.XLOOKUP(T8,武将属性排列!$C$1:$C$255,武将属性排列!$A$1:$A$255),"FF")</f>
        <v>FF</v>
      </c>
      <c r="U39" s="66" t="str">
        <f>_xlfn.IFNA(_xlfn.XLOOKUP(U8,武将属性排列!$C$1:$C$255,武将属性排列!$A$1:$A$255),"FF")</f>
        <v>FF</v>
      </c>
      <c r="V39" s="66" t="str">
        <f t="shared" si="6"/>
        <v>00</v>
      </c>
      <c r="W39" s="66" t="str">
        <f t="shared" si="7"/>
        <v>00</v>
      </c>
      <c r="X39" s="66" t="str">
        <f t="shared" si="8"/>
        <v>00</v>
      </c>
      <c r="Y39" s="66" t="str">
        <f t="shared" si="9"/>
        <v>00</v>
      </c>
    </row>
    <row r="40" hidden="1" spans="4:25">
      <c r="D40" s="66" t="str">
        <f t="shared" si="0"/>
        <v>00029A</v>
      </c>
      <c r="E40" s="66" t="str">
        <f t="shared" si="1"/>
        <v>001A</v>
      </c>
      <c r="F40" s="66" t="str">
        <f t="shared" si="2"/>
        <v>0015</v>
      </c>
      <c r="G40" s="66" t="str">
        <f t="shared" si="3"/>
        <v>0055F0</v>
      </c>
      <c r="H40" s="66" t="str">
        <f t="shared" si="4"/>
        <v>0000</v>
      </c>
      <c r="I40" s="66" t="str">
        <f t="shared" si="5"/>
        <v>0037</v>
      </c>
      <c r="J40" s="66" t="str">
        <f>_xlfn.IFNA(_xlfn.XLOOKUP(J9,武将属性排列!$C$1:$C$255,武将属性排列!$A$1:$A$255),"FF")</f>
        <v>FF</v>
      </c>
      <c r="K40" s="66" t="str">
        <f>_xlfn.IFNA(_xlfn.XLOOKUP(K9,武将属性排列!$C$1:$C$255,武将属性排列!$A$1:$A$255),"FF")</f>
        <v>09</v>
      </c>
      <c r="L40" s="66" t="str">
        <f>_xlfn.IFNA(_xlfn.XLOOKUP(L9,武将属性排列!$C$1:$C$255,武将属性排列!$A$1:$A$255),"FF")</f>
        <v>45</v>
      </c>
      <c r="M40" s="66" t="str">
        <f>_xlfn.IFNA(_xlfn.XLOOKUP(M9,武将属性排列!$C$1:$C$255,武将属性排列!$A$1:$A$255),"FF")</f>
        <v>FF</v>
      </c>
      <c r="N40" s="66" t="str">
        <f>_xlfn.IFNA(_xlfn.XLOOKUP(N9,武将属性排列!$C$1:$C$255,武将属性排列!$A$1:$A$255),"FF")</f>
        <v>FF</v>
      </c>
      <c r="O40" s="66" t="str">
        <f>_xlfn.IFNA(_xlfn.XLOOKUP(O9,武将属性排列!$C$1:$C$255,武将属性排列!$A$1:$A$255),"FF")</f>
        <v>FF</v>
      </c>
      <c r="P40" s="66" t="str">
        <f>_xlfn.IFNA(_xlfn.XLOOKUP(P9,武将属性排列!$C$1:$C$255,武将属性排列!$A$1:$A$255),"FF")</f>
        <v>FF</v>
      </c>
      <c r="Q40" s="66" t="str">
        <f>_xlfn.IFNA(_xlfn.XLOOKUP(Q9,武将属性排列!$C$1:$C$255,武将属性排列!$A$1:$A$255),"FF")</f>
        <v>FF</v>
      </c>
      <c r="R40" s="66" t="str">
        <f>_xlfn.IFNA(_xlfn.XLOOKUP(R9,武将属性排列!$C$1:$C$255,武将属性排列!$A$1:$A$255),"FF")</f>
        <v>FF</v>
      </c>
      <c r="S40" s="66" t="str">
        <f>_xlfn.IFNA(_xlfn.XLOOKUP(S9,武将属性排列!$C$1:$C$255,武将属性排列!$A$1:$A$255),"FF")</f>
        <v>FF</v>
      </c>
      <c r="T40" s="66" t="str">
        <f>_xlfn.IFNA(_xlfn.XLOOKUP(T9,武将属性排列!$C$1:$C$255,武将属性排列!$A$1:$A$255),"FF")</f>
        <v>FF</v>
      </c>
      <c r="U40" s="66" t="str">
        <f>_xlfn.IFNA(_xlfn.XLOOKUP(U9,武将属性排列!$C$1:$C$255,武将属性排列!$A$1:$A$255),"FF")</f>
        <v>FF</v>
      </c>
      <c r="V40" s="66" t="str">
        <f t="shared" si="6"/>
        <v>00</v>
      </c>
      <c r="W40" s="66" t="str">
        <f t="shared" si="7"/>
        <v>00</v>
      </c>
      <c r="X40" s="66" t="str">
        <f t="shared" si="8"/>
        <v>00</v>
      </c>
      <c r="Y40" s="66" t="str">
        <f t="shared" si="9"/>
        <v>00</v>
      </c>
    </row>
    <row r="41" hidden="1" spans="4:25">
      <c r="D41" s="66" t="str">
        <f t="shared" si="0"/>
        <v>0007E6</v>
      </c>
      <c r="E41" s="66" t="str">
        <f t="shared" si="1"/>
        <v>03E7</v>
      </c>
      <c r="F41" s="66" t="str">
        <f t="shared" si="2"/>
        <v>03E7</v>
      </c>
      <c r="G41" s="66" t="str">
        <f t="shared" si="3"/>
        <v>01863C</v>
      </c>
      <c r="H41" s="66" t="str">
        <f t="shared" si="4"/>
        <v>0000</v>
      </c>
      <c r="I41" s="66" t="str">
        <f t="shared" si="5"/>
        <v>0044</v>
      </c>
      <c r="J41" s="66" t="str">
        <f>_xlfn.IFNA(_xlfn.XLOOKUP(J10,武将属性排列!$C$1:$C$255,武将属性排列!$A$1:$A$255),"FF")</f>
        <v>FF</v>
      </c>
      <c r="K41" s="66" t="str">
        <f>_xlfn.IFNA(_xlfn.XLOOKUP(K10,武将属性排列!$C$1:$C$255,武将属性排列!$A$1:$A$255),"FF")</f>
        <v>64</v>
      </c>
      <c r="L41" s="66" t="str">
        <f>_xlfn.IFNA(_xlfn.XLOOKUP(L10,武将属性排列!$C$1:$C$255,武将属性排列!$A$1:$A$255),"FF")</f>
        <v>40</v>
      </c>
      <c r="M41" s="66" t="str">
        <f>_xlfn.IFNA(_xlfn.XLOOKUP(M10,武将属性排列!$C$1:$C$255,武将属性排列!$A$1:$A$255),"FF")</f>
        <v>31</v>
      </c>
      <c r="N41" s="66" t="str">
        <f>_xlfn.IFNA(_xlfn.XLOOKUP(N10,武将属性排列!$C$1:$C$255,武将属性排列!$A$1:$A$255),"FF")</f>
        <v>E0</v>
      </c>
      <c r="O41" s="66" t="str">
        <f>_xlfn.IFNA(_xlfn.XLOOKUP(O10,武将属性排列!$C$1:$C$255,武将属性排列!$A$1:$A$255),"FF")</f>
        <v>4A</v>
      </c>
      <c r="P41" s="66" t="str">
        <f>_xlfn.IFNA(_xlfn.XLOOKUP(P10,武将属性排列!$C$1:$C$255,武将属性排列!$A$1:$A$255),"FF")</f>
        <v>66</v>
      </c>
      <c r="Q41" s="66" t="str">
        <f>_xlfn.IFNA(_xlfn.XLOOKUP(Q10,武将属性排列!$C$1:$C$255,武将属性排列!$A$1:$A$255),"FF")</f>
        <v>BA</v>
      </c>
      <c r="R41" s="66" t="str">
        <f>_xlfn.IFNA(_xlfn.XLOOKUP(R10,武将属性排列!$C$1:$C$255,武将属性排列!$A$1:$A$255),"FF")</f>
        <v>2D</v>
      </c>
      <c r="S41" s="66" t="str">
        <f>_xlfn.IFNA(_xlfn.XLOOKUP(S10,武将属性排列!$C$1:$C$255,武将属性排列!$A$1:$A$255),"FF")</f>
        <v>FF</v>
      </c>
      <c r="T41" s="66" t="str">
        <f>_xlfn.IFNA(_xlfn.XLOOKUP(T10,武将属性排列!$C$1:$C$255,武将属性排列!$A$1:$A$255),"FF")</f>
        <v>FF</v>
      </c>
      <c r="U41" s="66" t="str">
        <f>_xlfn.IFNA(_xlfn.XLOOKUP(U10,武将属性排列!$C$1:$C$255,武将属性排列!$A$1:$A$255),"FF")</f>
        <v>FF</v>
      </c>
      <c r="V41" s="66" t="str">
        <f t="shared" si="6"/>
        <v>00</v>
      </c>
      <c r="W41" s="66" t="str">
        <f t="shared" si="7"/>
        <v>63</v>
      </c>
      <c r="X41" s="66" t="str">
        <f t="shared" si="8"/>
        <v>63</v>
      </c>
      <c r="Y41" s="66" t="str">
        <f t="shared" si="9"/>
        <v>63</v>
      </c>
    </row>
    <row r="42" hidden="1" spans="4:25">
      <c r="D42" s="66" t="str">
        <f t="shared" si="0"/>
        <v>0007E6</v>
      </c>
      <c r="E42" s="66" t="str">
        <f t="shared" si="1"/>
        <v>07E6</v>
      </c>
      <c r="F42" s="66" t="str">
        <f t="shared" si="2"/>
        <v>07E6</v>
      </c>
      <c r="G42" s="66" t="str">
        <f t="shared" si="3"/>
        <v>0315D8</v>
      </c>
      <c r="H42" s="66" t="str">
        <f t="shared" si="4"/>
        <v>0000</v>
      </c>
      <c r="I42" s="66" t="str">
        <f t="shared" si="5"/>
        <v>004F</v>
      </c>
      <c r="J42" s="66" t="str">
        <f>_xlfn.IFNA(_xlfn.XLOOKUP(J11,武将属性排列!$C$1:$C$255,武将属性排列!$A$1:$A$255),"FF")</f>
        <v>FF</v>
      </c>
      <c r="K42" s="66" t="str">
        <f>_xlfn.IFNA(_xlfn.XLOOKUP(K11,武将属性排列!$C$1:$C$255,武将属性排列!$A$1:$A$255),"FF")</f>
        <v>01</v>
      </c>
      <c r="L42" s="66" t="str">
        <f>_xlfn.IFNA(_xlfn.XLOOKUP(L11,武将属性排列!$C$1:$C$255,武将属性排列!$A$1:$A$255),"FF")</f>
        <v>2A</v>
      </c>
      <c r="M42" s="66" t="str">
        <f>_xlfn.IFNA(_xlfn.XLOOKUP(M11,武将属性排列!$C$1:$C$255,武将属性排列!$A$1:$A$255),"FF")</f>
        <v>65</v>
      </c>
      <c r="N42" s="66" t="str">
        <f>_xlfn.IFNA(_xlfn.XLOOKUP(N11,武将属性排列!$C$1:$C$255,武将属性排列!$A$1:$A$255),"FF")</f>
        <v>AA</v>
      </c>
      <c r="O42" s="66" t="str">
        <f>_xlfn.IFNA(_xlfn.XLOOKUP(O11,武将属性排列!$C$1:$C$255,武将属性排列!$A$1:$A$255),"FF")</f>
        <v>A9</v>
      </c>
      <c r="P42" s="66" t="str">
        <f>_xlfn.IFNA(_xlfn.XLOOKUP(P11,武将属性排列!$C$1:$C$255,武将属性排列!$A$1:$A$255),"FF")</f>
        <v>3E</v>
      </c>
      <c r="Q42" s="66" t="str">
        <f>_xlfn.IFNA(_xlfn.XLOOKUP(Q11,武将属性排列!$C$1:$C$255,武将属性排列!$A$1:$A$255),"FF")</f>
        <v>F5</v>
      </c>
      <c r="R42" s="66" t="str">
        <f>_xlfn.IFNA(_xlfn.XLOOKUP(R11,武将属性排列!$C$1:$C$255,武将属性排列!$A$1:$A$255),"FF")</f>
        <v>4C</v>
      </c>
      <c r="S42" s="66" t="str">
        <f>_xlfn.IFNA(_xlfn.XLOOKUP(S11,武将属性排列!$C$1:$C$255,武将属性排列!$A$1:$A$255),"FF")</f>
        <v>74</v>
      </c>
      <c r="T42" s="66" t="str">
        <f>_xlfn.IFNA(_xlfn.XLOOKUP(T11,武将属性排列!$C$1:$C$255,武将属性排列!$A$1:$A$255),"FF")</f>
        <v>FF</v>
      </c>
      <c r="U42" s="66" t="str">
        <f>_xlfn.IFNA(_xlfn.XLOOKUP(U11,武将属性排列!$C$1:$C$255,武将属性排列!$A$1:$A$255),"FF")</f>
        <v>FF</v>
      </c>
      <c r="V42" s="66" t="str">
        <f t="shared" si="6"/>
        <v>00</v>
      </c>
      <c r="W42" s="66" t="str">
        <f t="shared" si="7"/>
        <v>63</v>
      </c>
      <c r="X42" s="66" t="str">
        <f t="shared" si="8"/>
        <v>63</v>
      </c>
      <c r="Y42" s="66" t="str">
        <f t="shared" si="9"/>
        <v>63</v>
      </c>
    </row>
    <row r="43" hidden="1" spans="4:25">
      <c r="D43" s="66" t="str">
        <f t="shared" si="0"/>
        <v>00029A</v>
      </c>
      <c r="E43" s="66" t="str">
        <f t="shared" si="1"/>
        <v>0015</v>
      </c>
      <c r="F43" s="66" t="str">
        <f t="shared" si="2"/>
        <v>001A</v>
      </c>
      <c r="G43" s="66" t="str">
        <f t="shared" si="3"/>
        <v>0088B8</v>
      </c>
      <c r="H43" s="66" t="str">
        <f t="shared" si="4"/>
        <v>0000</v>
      </c>
      <c r="I43" s="66" t="str">
        <f t="shared" si="5"/>
        <v>003C</v>
      </c>
      <c r="J43" s="66" t="str">
        <f>_xlfn.IFNA(_xlfn.XLOOKUP(J12,武将属性排列!$C$1:$C$255,武将属性排列!$A$1:$A$255),"FF")</f>
        <v>FF</v>
      </c>
      <c r="K43" s="66" t="str">
        <f>_xlfn.IFNA(_xlfn.XLOOKUP(K12,武将属性排列!$C$1:$C$255,武将属性排列!$A$1:$A$255),"FF")</f>
        <v>DE</v>
      </c>
      <c r="L43" s="66" t="str">
        <f>_xlfn.IFNA(_xlfn.XLOOKUP(L12,武将属性排列!$C$1:$C$255,武将属性排列!$A$1:$A$255),"FF")</f>
        <v>C9</v>
      </c>
      <c r="M43" s="66" t="str">
        <f>_xlfn.IFNA(_xlfn.XLOOKUP(M12,武将属性排列!$C$1:$C$255,武将属性排列!$A$1:$A$255),"FF")</f>
        <v>FF</v>
      </c>
      <c r="N43" s="66" t="str">
        <f>_xlfn.IFNA(_xlfn.XLOOKUP(N12,武将属性排列!$C$1:$C$255,武将属性排列!$A$1:$A$255),"FF")</f>
        <v>FF</v>
      </c>
      <c r="O43" s="66" t="str">
        <f>_xlfn.IFNA(_xlfn.XLOOKUP(O12,武将属性排列!$C$1:$C$255,武将属性排列!$A$1:$A$255),"FF")</f>
        <v>FF</v>
      </c>
      <c r="P43" s="66" t="str">
        <f>_xlfn.IFNA(_xlfn.XLOOKUP(P12,武将属性排列!$C$1:$C$255,武将属性排列!$A$1:$A$255),"FF")</f>
        <v>FF</v>
      </c>
      <c r="Q43" s="66" t="str">
        <f>_xlfn.IFNA(_xlfn.XLOOKUP(Q12,武将属性排列!$C$1:$C$255,武将属性排列!$A$1:$A$255),"FF")</f>
        <v>FF</v>
      </c>
      <c r="R43" s="66" t="str">
        <f>_xlfn.IFNA(_xlfn.XLOOKUP(R12,武将属性排列!$C$1:$C$255,武将属性排列!$A$1:$A$255),"FF")</f>
        <v>FF</v>
      </c>
      <c r="S43" s="66" t="str">
        <f>_xlfn.IFNA(_xlfn.XLOOKUP(S12,武将属性排列!$C$1:$C$255,武将属性排列!$A$1:$A$255),"FF")</f>
        <v>FF</v>
      </c>
      <c r="T43" s="66" t="str">
        <f>_xlfn.IFNA(_xlfn.XLOOKUP(T12,武将属性排列!$C$1:$C$255,武将属性排列!$A$1:$A$255),"FF")</f>
        <v>FF</v>
      </c>
      <c r="U43" s="66" t="str">
        <f>_xlfn.IFNA(_xlfn.XLOOKUP(U12,武将属性排列!$C$1:$C$255,武将属性排列!$A$1:$A$255),"FF")</f>
        <v>FF</v>
      </c>
      <c r="V43" s="66" t="str">
        <f t="shared" si="6"/>
        <v>00</v>
      </c>
      <c r="W43" s="66" t="str">
        <f t="shared" si="7"/>
        <v>00</v>
      </c>
      <c r="X43" s="66" t="str">
        <f t="shared" si="8"/>
        <v>00</v>
      </c>
      <c r="Y43" s="66" t="str">
        <f t="shared" si="9"/>
        <v>00</v>
      </c>
    </row>
    <row r="44" hidden="1" spans="4:25">
      <c r="D44" s="66" t="str">
        <f t="shared" si="0"/>
        <v>00029A</v>
      </c>
      <c r="E44" s="66" t="str">
        <f t="shared" si="1"/>
        <v>005D</v>
      </c>
      <c r="F44" s="66" t="str">
        <f t="shared" si="2"/>
        <v>0060</v>
      </c>
      <c r="G44" s="66" t="str">
        <f t="shared" si="3"/>
        <v>00E678</v>
      </c>
      <c r="H44" s="66" t="str">
        <f t="shared" si="4"/>
        <v>0000</v>
      </c>
      <c r="I44" s="66" t="str">
        <f t="shared" si="5"/>
        <v>0051</v>
      </c>
      <c r="J44" s="66" t="str">
        <f>_xlfn.IFNA(_xlfn.XLOOKUP(J13,武将属性排列!$C$1:$C$255,武将属性排列!$A$1:$A$255),"FF")</f>
        <v>FF</v>
      </c>
      <c r="K44" s="66" t="str">
        <f>_xlfn.IFNA(_xlfn.XLOOKUP(K13,武将属性排列!$C$1:$C$255,武将属性排列!$A$1:$A$255),"FF")</f>
        <v>0B</v>
      </c>
      <c r="L44" s="66" t="str">
        <f>_xlfn.IFNA(_xlfn.XLOOKUP(L13,武将属性排列!$C$1:$C$255,武将属性排列!$A$1:$A$255),"FF")</f>
        <v>71</v>
      </c>
      <c r="M44" s="66" t="str">
        <f>_xlfn.IFNA(_xlfn.XLOOKUP(M13,武将属性排列!$C$1:$C$255,武将属性排列!$A$1:$A$255),"FF")</f>
        <v>FF</v>
      </c>
      <c r="N44" s="66" t="str">
        <f>_xlfn.IFNA(_xlfn.XLOOKUP(N13,武将属性排列!$C$1:$C$255,武将属性排列!$A$1:$A$255),"FF")</f>
        <v>FF</v>
      </c>
      <c r="O44" s="66" t="str">
        <f>_xlfn.IFNA(_xlfn.XLOOKUP(O13,武将属性排列!$C$1:$C$255,武将属性排列!$A$1:$A$255),"FF")</f>
        <v>FF</v>
      </c>
      <c r="P44" s="66" t="str">
        <f>_xlfn.IFNA(_xlfn.XLOOKUP(P13,武将属性排列!$C$1:$C$255,武将属性排列!$A$1:$A$255),"FF")</f>
        <v>FF</v>
      </c>
      <c r="Q44" s="66" t="str">
        <f>_xlfn.IFNA(_xlfn.XLOOKUP(Q13,武将属性排列!$C$1:$C$255,武将属性排列!$A$1:$A$255),"FF")</f>
        <v>FF</v>
      </c>
      <c r="R44" s="66" t="str">
        <f>_xlfn.IFNA(_xlfn.XLOOKUP(R13,武将属性排列!$C$1:$C$255,武将属性排列!$A$1:$A$255),"FF")</f>
        <v>FF</v>
      </c>
      <c r="S44" s="66" t="str">
        <f>_xlfn.IFNA(_xlfn.XLOOKUP(S13,武将属性排列!$C$1:$C$255,武将属性排列!$A$1:$A$255),"FF")</f>
        <v>FF</v>
      </c>
      <c r="T44" s="66" t="str">
        <f>_xlfn.IFNA(_xlfn.XLOOKUP(T13,武将属性排列!$C$1:$C$255,武将属性排列!$A$1:$A$255),"FF")</f>
        <v>FF</v>
      </c>
      <c r="U44" s="66" t="str">
        <f>_xlfn.IFNA(_xlfn.XLOOKUP(U13,武将属性排列!$C$1:$C$255,武将属性排列!$A$1:$A$255),"FF")</f>
        <v>FF</v>
      </c>
      <c r="V44" s="66" t="str">
        <f t="shared" si="6"/>
        <v>00</v>
      </c>
      <c r="W44" s="66" t="str">
        <f t="shared" si="7"/>
        <v>00</v>
      </c>
      <c r="X44" s="66" t="str">
        <f t="shared" si="8"/>
        <v>00</v>
      </c>
      <c r="Y44" s="66" t="str">
        <f t="shared" si="9"/>
        <v>00</v>
      </c>
    </row>
    <row r="45" hidden="1" spans="4:25">
      <c r="D45" s="66" t="str">
        <f t="shared" si="0"/>
        <v>00029A</v>
      </c>
      <c r="E45" s="66" t="str">
        <f t="shared" si="1"/>
        <v>003E</v>
      </c>
      <c r="F45" s="66" t="str">
        <f t="shared" si="2"/>
        <v>003D</v>
      </c>
      <c r="G45" s="66" t="str">
        <f t="shared" si="3"/>
        <v>009470</v>
      </c>
      <c r="H45" s="66" t="str">
        <f t="shared" si="4"/>
        <v>0000</v>
      </c>
      <c r="I45" s="66" t="str">
        <f t="shared" si="5"/>
        <v>0047</v>
      </c>
      <c r="J45" s="66" t="str">
        <f>_xlfn.IFNA(_xlfn.XLOOKUP(J14,武将属性排列!$C$1:$C$255,武将属性排列!$A$1:$A$255),"FF")</f>
        <v>FF</v>
      </c>
      <c r="K45" s="66" t="str">
        <f>_xlfn.IFNA(_xlfn.XLOOKUP(K14,武将属性排列!$C$1:$C$255,武将属性排列!$A$1:$A$255),"FF")</f>
        <v>0C</v>
      </c>
      <c r="L45" s="66" t="str">
        <f>_xlfn.IFNA(_xlfn.XLOOKUP(L14,武将属性排列!$C$1:$C$255,武将属性排列!$A$1:$A$255),"FF")</f>
        <v>5C</v>
      </c>
      <c r="M45" s="66" t="str">
        <f>_xlfn.IFNA(_xlfn.XLOOKUP(M14,武将属性排列!$C$1:$C$255,武将属性排列!$A$1:$A$255),"FF")</f>
        <v>95</v>
      </c>
      <c r="N45" s="66" t="str">
        <f>_xlfn.IFNA(_xlfn.XLOOKUP(N14,武将属性排列!$C$1:$C$255,武将属性排列!$A$1:$A$255),"FF")</f>
        <v>BF</v>
      </c>
      <c r="O45" s="66" t="str">
        <f>_xlfn.IFNA(_xlfn.XLOOKUP(O14,武将属性排列!$C$1:$C$255,武将属性排列!$A$1:$A$255),"FF")</f>
        <v>32</v>
      </c>
      <c r="P45" s="66" t="str">
        <f>_xlfn.IFNA(_xlfn.XLOOKUP(P14,武将属性排列!$C$1:$C$255,武将属性排列!$A$1:$A$255),"FF")</f>
        <v>FF</v>
      </c>
      <c r="Q45" s="66" t="str">
        <f>_xlfn.IFNA(_xlfn.XLOOKUP(Q14,武将属性排列!$C$1:$C$255,武将属性排列!$A$1:$A$255),"FF")</f>
        <v>FF</v>
      </c>
      <c r="R45" s="66" t="str">
        <f>_xlfn.IFNA(_xlfn.XLOOKUP(R14,武将属性排列!$C$1:$C$255,武将属性排列!$A$1:$A$255),"FF")</f>
        <v>FF</v>
      </c>
      <c r="S45" s="66" t="str">
        <f>_xlfn.IFNA(_xlfn.XLOOKUP(S14,武将属性排列!$C$1:$C$255,武将属性排列!$A$1:$A$255),"FF")</f>
        <v>FF</v>
      </c>
      <c r="T45" s="66" t="str">
        <f>_xlfn.IFNA(_xlfn.XLOOKUP(T14,武将属性排列!$C$1:$C$255,武将属性排列!$A$1:$A$255),"FF")</f>
        <v>FF</v>
      </c>
      <c r="U45" s="66" t="str">
        <f>_xlfn.IFNA(_xlfn.XLOOKUP(U14,武将属性排列!$C$1:$C$255,武将属性排列!$A$1:$A$255),"FF")</f>
        <v>FF</v>
      </c>
      <c r="V45" s="66" t="str">
        <f t="shared" si="6"/>
        <v>00</v>
      </c>
      <c r="W45" s="66" t="str">
        <f t="shared" si="7"/>
        <v>00</v>
      </c>
      <c r="X45" s="66" t="str">
        <f t="shared" si="8"/>
        <v>00</v>
      </c>
      <c r="Y45" s="66" t="str">
        <f t="shared" si="9"/>
        <v>00</v>
      </c>
    </row>
    <row r="46" hidden="1" spans="4:25">
      <c r="D46" s="66" t="str">
        <f t="shared" si="0"/>
        <v>00029A</v>
      </c>
      <c r="E46" s="66" t="str">
        <f t="shared" si="1"/>
        <v>000A</v>
      </c>
      <c r="F46" s="66" t="str">
        <f t="shared" si="2"/>
        <v>000C</v>
      </c>
      <c r="G46" s="66" t="str">
        <f t="shared" si="3"/>
        <v>003E80</v>
      </c>
      <c r="H46" s="66" t="str">
        <f t="shared" si="4"/>
        <v>0000</v>
      </c>
      <c r="I46" s="66" t="str">
        <f t="shared" si="5"/>
        <v>0062</v>
      </c>
      <c r="J46" s="66" t="str">
        <f>_xlfn.IFNA(_xlfn.XLOOKUP(J15,武将属性排列!$C$1:$C$255,武将属性排列!$A$1:$A$255),"FF")</f>
        <v>FF</v>
      </c>
      <c r="K46" s="66" t="str">
        <f>_xlfn.IFNA(_xlfn.XLOOKUP(K15,武将属性排列!$C$1:$C$255,武将属性排列!$A$1:$A$255),"FF")</f>
        <v>4B</v>
      </c>
      <c r="L46" s="66" t="str">
        <f>_xlfn.IFNA(_xlfn.XLOOKUP(L15,武将属性排列!$C$1:$C$255,武将属性排列!$A$1:$A$255),"FF")</f>
        <v>47</v>
      </c>
      <c r="M46" s="66" t="str">
        <f>_xlfn.IFNA(_xlfn.XLOOKUP(M15,武将属性排列!$C$1:$C$255,武将属性排列!$A$1:$A$255),"FF")</f>
        <v>FF</v>
      </c>
      <c r="N46" s="66" t="str">
        <f>_xlfn.IFNA(_xlfn.XLOOKUP(N15,武将属性排列!$C$1:$C$255,武将属性排列!$A$1:$A$255),"FF")</f>
        <v>FF</v>
      </c>
      <c r="O46" s="66" t="str">
        <f>_xlfn.IFNA(_xlfn.XLOOKUP(O15,武将属性排列!$C$1:$C$255,武将属性排列!$A$1:$A$255),"FF")</f>
        <v>FF</v>
      </c>
      <c r="P46" s="66" t="str">
        <f>_xlfn.IFNA(_xlfn.XLOOKUP(P15,武将属性排列!$C$1:$C$255,武将属性排列!$A$1:$A$255),"FF")</f>
        <v>FF</v>
      </c>
      <c r="Q46" s="66" t="str">
        <f>_xlfn.IFNA(_xlfn.XLOOKUP(Q15,武将属性排列!$C$1:$C$255,武将属性排列!$A$1:$A$255),"FF")</f>
        <v>FF</v>
      </c>
      <c r="R46" s="66" t="str">
        <f>_xlfn.IFNA(_xlfn.XLOOKUP(R15,武将属性排列!$C$1:$C$255,武将属性排列!$A$1:$A$255),"FF")</f>
        <v>FF</v>
      </c>
      <c r="S46" s="66" t="str">
        <f>_xlfn.IFNA(_xlfn.XLOOKUP(S15,武将属性排列!$C$1:$C$255,武将属性排列!$A$1:$A$255),"FF")</f>
        <v>FF</v>
      </c>
      <c r="T46" s="66" t="str">
        <f>_xlfn.IFNA(_xlfn.XLOOKUP(T15,武将属性排列!$C$1:$C$255,武将属性排列!$A$1:$A$255),"FF")</f>
        <v>FF</v>
      </c>
      <c r="U46" s="66" t="str">
        <f>_xlfn.IFNA(_xlfn.XLOOKUP(U15,武将属性排列!$C$1:$C$255,武将属性排列!$A$1:$A$255),"FF")</f>
        <v>FF</v>
      </c>
      <c r="V46" s="66" t="str">
        <f t="shared" si="6"/>
        <v>00</v>
      </c>
      <c r="W46" s="66" t="str">
        <f t="shared" si="7"/>
        <v>00</v>
      </c>
      <c r="X46" s="66" t="str">
        <f t="shared" si="8"/>
        <v>00</v>
      </c>
      <c r="Y46" s="66" t="str">
        <f t="shared" si="9"/>
        <v>00</v>
      </c>
    </row>
    <row r="47" hidden="1" spans="4:25">
      <c r="D47" s="66" t="str">
        <f t="shared" si="0"/>
        <v>00029A</v>
      </c>
      <c r="E47" s="66" t="str">
        <f t="shared" si="1"/>
        <v>000C</v>
      </c>
      <c r="F47" s="66" t="str">
        <f t="shared" si="2"/>
        <v>000D</v>
      </c>
      <c r="G47" s="66" t="str">
        <f t="shared" si="3"/>
        <v>003A98</v>
      </c>
      <c r="H47" s="66" t="str">
        <f t="shared" si="4"/>
        <v>0000</v>
      </c>
      <c r="I47" s="66" t="str">
        <f t="shared" si="5"/>
        <v>0063</v>
      </c>
      <c r="J47" s="66" t="str">
        <f>_xlfn.IFNA(_xlfn.XLOOKUP(J16,武将属性排列!$C$1:$C$255,武将属性排列!$A$1:$A$255),"FF")</f>
        <v>FF</v>
      </c>
      <c r="K47" s="66" t="str">
        <f>_xlfn.IFNA(_xlfn.XLOOKUP(K16,武将属性排列!$C$1:$C$255,武将属性排列!$A$1:$A$255),"FF")</f>
        <v>77</v>
      </c>
      <c r="L47" s="66" t="str">
        <f>_xlfn.IFNA(_xlfn.XLOOKUP(L16,武将属性排列!$C$1:$C$255,武将属性排列!$A$1:$A$255),"FF")</f>
        <v>AB</v>
      </c>
      <c r="M47" s="66" t="str">
        <f>_xlfn.IFNA(_xlfn.XLOOKUP(M16,武将属性排列!$C$1:$C$255,武将属性排列!$A$1:$A$255),"FF")</f>
        <v>BB</v>
      </c>
      <c r="N47" s="66" t="str">
        <f>_xlfn.IFNA(_xlfn.XLOOKUP(N16,武将属性排列!$C$1:$C$255,武将属性排列!$A$1:$A$255),"FF")</f>
        <v>FF</v>
      </c>
      <c r="O47" s="66" t="str">
        <f>_xlfn.IFNA(_xlfn.XLOOKUP(O16,武将属性排列!$C$1:$C$255,武将属性排列!$A$1:$A$255),"FF")</f>
        <v>FF</v>
      </c>
      <c r="P47" s="66" t="str">
        <f>_xlfn.IFNA(_xlfn.XLOOKUP(P16,武将属性排列!$C$1:$C$255,武将属性排列!$A$1:$A$255),"FF")</f>
        <v>FF</v>
      </c>
      <c r="Q47" s="66" t="str">
        <f>_xlfn.IFNA(_xlfn.XLOOKUP(Q16,武将属性排列!$C$1:$C$255,武将属性排列!$A$1:$A$255),"FF")</f>
        <v>FF</v>
      </c>
      <c r="R47" s="66" t="str">
        <f>_xlfn.IFNA(_xlfn.XLOOKUP(R16,武将属性排列!$C$1:$C$255,武将属性排列!$A$1:$A$255),"FF")</f>
        <v>FF</v>
      </c>
      <c r="S47" s="66" t="str">
        <f>_xlfn.IFNA(_xlfn.XLOOKUP(S16,武将属性排列!$C$1:$C$255,武将属性排列!$A$1:$A$255),"FF")</f>
        <v>FF</v>
      </c>
      <c r="T47" s="66" t="str">
        <f>_xlfn.IFNA(_xlfn.XLOOKUP(T16,武将属性排列!$C$1:$C$255,武将属性排列!$A$1:$A$255),"FF")</f>
        <v>FF</v>
      </c>
      <c r="U47" s="66" t="str">
        <f>_xlfn.IFNA(_xlfn.XLOOKUP(U16,武将属性排列!$C$1:$C$255,武将属性排列!$A$1:$A$255),"FF")</f>
        <v>FF</v>
      </c>
      <c r="V47" s="66" t="str">
        <f t="shared" si="6"/>
        <v>00</v>
      </c>
      <c r="W47" s="66" t="str">
        <f t="shared" si="7"/>
        <v>00</v>
      </c>
      <c r="X47" s="66" t="str">
        <f t="shared" si="8"/>
        <v>00</v>
      </c>
      <c r="Y47" s="66" t="str">
        <f t="shared" si="9"/>
        <v>00</v>
      </c>
    </row>
    <row r="48" hidden="1" spans="4:25">
      <c r="D48" s="66" t="str">
        <f t="shared" si="0"/>
        <v>00029A</v>
      </c>
      <c r="E48" s="66" t="str">
        <f t="shared" si="1"/>
        <v>003F</v>
      </c>
      <c r="F48" s="66" t="str">
        <f t="shared" si="2"/>
        <v>0044</v>
      </c>
      <c r="G48" s="66" t="str">
        <f t="shared" si="3"/>
        <v>00E678</v>
      </c>
      <c r="H48" s="66" t="str">
        <f t="shared" si="4"/>
        <v>0000</v>
      </c>
      <c r="I48" s="66" t="str">
        <f t="shared" si="5"/>
        <v>0056</v>
      </c>
      <c r="J48" s="66" t="str">
        <f>_xlfn.IFNA(_xlfn.XLOOKUP(J17,武将属性排列!$C$1:$C$255,武将属性排列!$A$1:$A$255),"FF")</f>
        <v>FF</v>
      </c>
      <c r="K48" s="66" t="str">
        <f>_xlfn.IFNA(_xlfn.XLOOKUP(K17,武将属性排列!$C$1:$C$255,武将属性排列!$A$1:$A$255),"FF")</f>
        <v>00</v>
      </c>
      <c r="L48" s="66" t="str">
        <f>_xlfn.IFNA(_xlfn.XLOOKUP(L17,武将属性排列!$C$1:$C$255,武将属性排列!$A$1:$A$255),"FF")</f>
        <v>E3</v>
      </c>
      <c r="M48" s="66" t="str">
        <f>_xlfn.IFNA(_xlfn.XLOOKUP(M17,武将属性排列!$C$1:$C$255,武将属性排列!$A$1:$A$255),"FF")</f>
        <v>DA</v>
      </c>
      <c r="N48" s="66" t="str">
        <f>_xlfn.IFNA(_xlfn.XLOOKUP(N17,武将属性排列!$C$1:$C$255,武将属性排列!$A$1:$A$255),"FF")</f>
        <v>B5</v>
      </c>
      <c r="O48" s="66" t="str">
        <f>_xlfn.IFNA(_xlfn.XLOOKUP(O17,武将属性排列!$C$1:$C$255,武将属性排列!$A$1:$A$255),"FF")</f>
        <v>B3</v>
      </c>
      <c r="P48" s="66" t="str">
        <f>_xlfn.IFNA(_xlfn.XLOOKUP(P17,武将属性排列!$C$1:$C$255,武将属性排列!$A$1:$A$255),"FF")</f>
        <v>15</v>
      </c>
      <c r="Q48" s="66" t="str">
        <f>_xlfn.IFNA(_xlfn.XLOOKUP(Q17,武将属性排列!$C$1:$C$255,武将属性排列!$A$1:$A$255),"FF")</f>
        <v>13</v>
      </c>
      <c r="R48" s="66" t="str">
        <f>_xlfn.IFNA(_xlfn.XLOOKUP(R17,武将属性排列!$C$1:$C$255,武将属性排列!$A$1:$A$255),"FF")</f>
        <v>62</v>
      </c>
      <c r="S48" s="66" t="str">
        <f>_xlfn.IFNA(_xlfn.XLOOKUP(S17,武将属性排列!$C$1:$C$255,武将属性排列!$A$1:$A$255),"FF")</f>
        <v>D1</v>
      </c>
      <c r="T48" s="66" t="str">
        <f>_xlfn.IFNA(_xlfn.XLOOKUP(T17,武将属性排列!$C$1:$C$255,武将属性排列!$A$1:$A$255),"FF")</f>
        <v>5F</v>
      </c>
      <c r="U48" s="66" t="str">
        <f>_xlfn.IFNA(_xlfn.XLOOKUP(U17,武将属性排列!$C$1:$C$255,武将属性排列!$A$1:$A$255),"FF")</f>
        <v>FF</v>
      </c>
      <c r="V48" s="66" t="str">
        <f t="shared" si="6"/>
        <v>00</v>
      </c>
      <c r="W48" s="66" t="str">
        <f t="shared" si="7"/>
        <v>00</v>
      </c>
      <c r="X48" s="66" t="str">
        <f t="shared" si="8"/>
        <v>00</v>
      </c>
      <c r="Y48" s="66" t="str">
        <f t="shared" si="9"/>
        <v>00</v>
      </c>
    </row>
    <row r="49" hidden="1" spans="4:25">
      <c r="D49" s="66" t="str">
        <f t="shared" si="0"/>
        <v>00029A</v>
      </c>
      <c r="E49" s="66" t="str">
        <f t="shared" si="1"/>
        <v>003A</v>
      </c>
      <c r="F49" s="66" t="str">
        <f t="shared" si="2"/>
        <v>003B</v>
      </c>
      <c r="G49" s="66" t="str">
        <f t="shared" si="3"/>
        <v>00A410</v>
      </c>
      <c r="H49" s="66" t="str">
        <f t="shared" si="4"/>
        <v>0000</v>
      </c>
      <c r="I49" s="66" t="str">
        <f t="shared" si="5"/>
        <v>0051</v>
      </c>
      <c r="J49" s="66" t="str">
        <f>_xlfn.IFNA(_xlfn.XLOOKUP(J18,武将属性排列!$C$1:$C$255,武将属性排列!$A$1:$A$255),"FF")</f>
        <v>FF</v>
      </c>
      <c r="K49" s="66" t="str">
        <f>_xlfn.IFNA(_xlfn.XLOOKUP(K18,武将属性排列!$C$1:$C$255,武将属性排列!$A$1:$A$255),"FF")</f>
        <v>04</v>
      </c>
      <c r="L49" s="66" t="str">
        <f>_xlfn.IFNA(_xlfn.XLOOKUP(L18,武将属性排列!$C$1:$C$255,武将属性排列!$A$1:$A$255),"FF")</f>
        <v>B1</v>
      </c>
      <c r="M49" s="66" t="str">
        <f>_xlfn.IFNA(_xlfn.XLOOKUP(M18,武将属性排列!$C$1:$C$255,武将属性排列!$A$1:$A$255),"FF")</f>
        <v>6E</v>
      </c>
      <c r="N49" s="66" t="str">
        <f>_xlfn.IFNA(_xlfn.XLOOKUP(N18,武将属性排列!$C$1:$C$255,武将属性排列!$A$1:$A$255),"FF")</f>
        <v>10</v>
      </c>
      <c r="O49" s="66" t="str">
        <f>_xlfn.IFNA(_xlfn.XLOOKUP(O18,武将属性排列!$C$1:$C$255,武将属性排列!$A$1:$A$255),"FF")</f>
        <v>FF</v>
      </c>
      <c r="P49" s="66" t="str">
        <f>_xlfn.IFNA(_xlfn.XLOOKUP(P18,武将属性排列!$C$1:$C$255,武将属性排列!$A$1:$A$255),"FF")</f>
        <v>FF</v>
      </c>
      <c r="Q49" s="66" t="str">
        <f>_xlfn.IFNA(_xlfn.XLOOKUP(Q18,武将属性排列!$C$1:$C$255,武将属性排列!$A$1:$A$255),"FF")</f>
        <v>FF</v>
      </c>
      <c r="R49" s="66" t="str">
        <f>_xlfn.IFNA(_xlfn.XLOOKUP(R18,武将属性排列!$C$1:$C$255,武将属性排列!$A$1:$A$255),"FF")</f>
        <v>FF</v>
      </c>
      <c r="S49" s="66" t="str">
        <f>_xlfn.IFNA(_xlfn.XLOOKUP(S18,武将属性排列!$C$1:$C$255,武将属性排列!$A$1:$A$255),"FF")</f>
        <v>FF</v>
      </c>
      <c r="T49" s="66" t="str">
        <f>_xlfn.IFNA(_xlfn.XLOOKUP(T18,武将属性排列!$C$1:$C$255,武将属性排列!$A$1:$A$255),"FF")</f>
        <v>FF</v>
      </c>
      <c r="U49" s="66" t="str">
        <f>_xlfn.IFNA(_xlfn.XLOOKUP(U18,武将属性排列!$C$1:$C$255,武将属性排列!$A$1:$A$255),"FF")</f>
        <v>FF</v>
      </c>
      <c r="V49" s="66" t="str">
        <f t="shared" si="6"/>
        <v>00</v>
      </c>
      <c r="W49" s="66" t="str">
        <f t="shared" si="7"/>
        <v>00</v>
      </c>
      <c r="X49" s="66" t="str">
        <f t="shared" si="8"/>
        <v>00</v>
      </c>
      <c r="Y49" s="66" t="str">
        <f t="shared" si="9"/>
        <v>00</v>
      </c>
    </row>
    <row r="50" hidden="1" spans="4:25">
      <c r="D50" s="66" t="str">
        <f t="shared" si="0"/>
        <v>00029A</v>
      </c>
      <c r="E50" s="66" t="str">
        <f t="shared" si="1"/>
        <v>0037</v>
      </c>
      <c r="F50" s="66" t="str">
        <f t="shared" si="2"/>
        <v>0039</v>
      </c>
      <c r="G50" s="66" t="str">
        <f t="shared" si="3"/>
        <v>009858</v>
      </c>
      <c r="H50" s="66" t="str">
        <f t="shared" si="4"/>
        <v>0000</v>
      </c>
      <c r="I50" s="66" t="str">
        <f t="shared" si="5"/>
        <v>0048</v>
      </c>
      <c r="J50" s="66" t="str">
        <f>_xlfn.IFNA(_xlfn.XLOOKUP(J19,武将属性排列!$C$1:$C$255,武将属性排列!$A$1:$A$255),"FF")</f>
        <v>FF</v>
      </c>
      <c r="K50" s="66" t="str">
        <f>_xlfn.IFNA(_xlfn.XLOOKUP(K19,武将属性排列!$C$1:$C$255,武将属性排列!$A$1:$A$255),"FF")</f>
        <v>0A</v>
      </c>
      <c r="L50" s="66" t="str">
        <f>_xlfn.IFNA(_xlfn.XLOOKUP(L19,武将属性排列!$C$1:$C$255,武将属性排列!$A$1:$A$255),"FF")</f>
        <v>9D</v>
      </c>
      <c r="M50" s="66" t="str">
        <f>_xlfn.IFNA(_xlfn.XLOOKUP(M19,武将属性排列!$C$1:$C$255,武将属性排列!$A$1:$A$255),"FF")</f>
        <v>42</v>
      </c>
      <c r="N50" s="66" t="str">
        <f>_xlfn.IFNA(_xlfn.XLOOKUP(N19,武将属性排列!$C$1:$C$255,武将属性排列!$A$1:$A$255),"FF")</f>
        <v>FF</v>
      </c>
      <c r="O50" s="66" t="str">
        <f>_xlfn.IFNA(_xlfn.XLOOKUP(O19,武将属性排列!$C$1:$C$255,武将属性排列!$A$1:$A$255),"FF")</f>
        <v>FF</v>
      </c>
      <c r="P50" s="66" t="str">
        <f>_xlfn.IFNA(_xlfn.XLOOKUP(P19,武将属性排列!$C$1:$C$255,武将属性排列!$A$1:$A$255),"FF")</f>
        <v>FF</v>
      </c>
      <c r="Q50" s="66" t="str">
        <f>_xlfn.IFNA(_xlfn.XLOOKUP(Q19,武将属性排列!$C$1:$C$255,武将属性排列!$A$1:$A$255),"FF")</f>
        <v>FF</v>
      </c>
      <c r="R50" s="66" t="str">
        <f>_xlfn.IFNA(_xlfn.XLOOKUP(R19,武将属性排列!$C$1:$C$255,武将属性排列!$A$1:$A$255),"FF")</f>
        <v>FF</v>
      </c>
      <c r="S50" s="66" t="str">
        <f>_xlfn.IFNA(_xlfn.XLOOKUP(S19,武将属性排列!$C$1:$C$255,武将属性排列!$A$1:$A$255),"FF")</f>
        <v>FF</v>
      </c>
      <c r="T50" s="66" t="str">
        <f>_xlfn.IFNA(_xlfn.XLOOKUP(T19,武将属性排列!$C$1:$C$255,武将属性排列!$A$1:$A$255),"FF")</f>
        <v>FF</v>
      </c>
      <c r="U50" s="66" t="str">
        <f>_xlfn.IFNA(_xlfn.XLOOKUP(U19,武将属性排列!$C$1:$C$255,武将属性排列!$A$1:$A$255),"FF")</f>
        <v>FF</v>
      </c>
      <c r="V50" s="66" t="str">
        <f t="shared" si="6"/>
        <v>00</v>
      </c>
      <c r="W50" s="66" t="str">
        <f t="shared" si="7"/>
        <v>00</v>
      </c>
      <c r="X50" s="66" t="str">
        <f t="shared" si="8"/>
        <v>00</v>
      </c>
      <c r="Y50" s="66" t="str">
        <f t="shared" si="9"/>
        <v>00</v>
      </c>
    </row>
    <row r="51" hidden="1" spans="4:25">
      <c r="D51" s="66" t="str">
        <f t="shared" si="0"/>
        <v>00029A</v>
      </c>
      <c r="E51" s="66" t="str">
        <f t="shared" si="1"/>
        <v>0033</v>
      </c>
      <c r="F51" s="66" t="str">
        <f t="shared" si="2"/>
        <v>0037</v>
      </c>
      <c r="G51" s="66" t="str">
        <f t="shared" si="3"/>
        <v>007918</v>
      </c>
      <c r="H51" s="66" t="str">
        <f t="shared" si="4"/>
        <v>0000</v>
      </c>
      <c r="I51" s="66" t="str">
        <f t="shared" si="5"/>
        <v>0050</v>
      </c>
      <c r="J51" s="66" t="str">
        <f>_xlfn.IFNA(_xlfn.XLOOKUP(J20,武将属性排列!$C$1:$C$255,武将属性排列!$A$1:$A$255),"FF")</f>
        <v>FF</v>
      </c>
      <c r="K51" s="66" t="str">
        <f>_xlfn.IFNA(_xlfn.XLOOKUP(K20,武将属性排列!$C$1:$C$255,武将属性排列!$A$1:$A$255),"FF")</f>
        <v>96</v>
      </c>
      <c r="L51" s="66" t="str">
        <f>_xlfn.IFNA(_xlfn.XLOOKUP(L20,武将属性排列!$C$1:$C$255,武将属性排列!$A$1:$A$255),"FF")</f>
        <v>BC</v>
      </c>
      <c r="M51" s="66" t="str">
        <f>_xlfn.IFNA(_xlfn.XLOOKUP(M20,武将属性排列!$C$1:$C$255,武将属性排列!$A$1:$A$255),"FF")</f>
        <v>2B</v>
      </c>
      <c r="N51" s="66" t="str">
        <f>_xlfn.IFNA(_xlfn.XLOOKUP(N20,武将属性排列!$C$1:$C$255,武将属性排列!$A$1:$A$255),"FF")</f>
        <v>FF</v>
      </c>
      <c r="O51" s="66" t="str">
        <f>_xlfn.IFNA(_xlfn.XLOOKUP(O20,武将属性排列!$C$1:$C$255,武将属性排列!$A$1:$A$255),"FF")</f>
        <v>FF</v>
      </c>
      <c r="P51" s="66" t="str">
        <f>_xlfn.IFNA(_xlfn.XLOOKUP(P20,武将属性排列!$C$1:$C$255,武将属性排列!$A$1:$A$255),"FF")</f>
        <v>FF</v>
      </c>
      <c r="Q51" s="66" t="str">
        <f>_xlfn.IFNA(_xlfn.XLOOKUP(Q20,武将属性排列!$C$1:$C$255,武将属性排列!$A$1:$A$255),"FF")</f>
        <v>FF</v>
      </c>
      <c r="R51" s="66" t="str">
        <f>_xlfn.IFNA(_xlfn.XLOOKUP(R20,武将属性排列!$C$1:$C$255,武将属性排列!$A$1:$A$255),"FF")</f>
        <v>FF</v>
      </c>
      <c r="S51" s="66" t="str">
        <f>_xlfn.IFNA(_xlfn.XLOOKUP(S20,武将属性排列!$C$1:$C$255,武将属性排列!$A$1:$A$255),"FF")</f>
        <v>FF</v>
      </c>
      <c r="T51" s="66" t="str">
        <f>_xlfn.IFNA(_xlfn.XLOOKUP(T20,武将属性排列!$C$1:$C$255,武将属性排列!$A$1:$A$255),"FF")</f>
        <v>FF</v>
      </c>
      <c r="U51" s="66" t="str">
        <f>_xlfn.IFNA(_xlfn.XLOOKUP(U20,武将属性排列!$C$1:$C$255,武将属性排列!$A$1:$A$255),"FF")</f>
        <v>FF</v>
      </c>
      <c r="V51" s="66" t="str">
        <f t="shared" si="6"/>
        <v>00</v>
      </c>
      <c r="W51" s="66" t="str">
        <f t="shared" si="7"/>
        <v>00</v>
      </c>
      <c r="X51" s="66" t="str">
        <f t="shared" si="8"/>
        <v>00</v>
      </c>
      <c r="Y51" s="66" t="str">
        <f t="shared" si="9"/>
        <v>00</v>
      </c>
    </row>
    <row r="52" hidden="1" spans="4:25">
      <c r="D52" s="66" t="str">
        <f t="shared" si="0"/>
        <v>00029A</v>
      </c>
      <c r="E52" s="66" t="str">
        <f t="shared" si="1"/>
        <v>0038</v>
      </c>
      <c r="F52" s="66" t="str">
        <f t="shared" si="2"/>
        <v>0033</v>
      </c>
      <c r="G52" s="66" t="str">
        <f t="shared" si="3"/>
        <v>007D00</v>
      </c>
      <c r="H52" s="66" t="str">
        <f t="shared" si="4"/>
        <v>0000</v>
      </c>
      <c r="I52" s="66" t="str">
        <f t="shared" si="5"/>
        <v>004D</v>
      </c>
      <c r="J52" s="66" t="str">
        <f>_xlfn.IFNA(_xlfn.XLOOKUP(J21,武将属性排列!$C$1:$C$255,武将属性排列!$A$1:$A$255),"FF")</f>
        <v>FF</v>
      </c>
      <c r="K52" s="66" t="str">
        <f>_xlfn.IFNA(_xlfn.XLOOKUP(K21,武将属性排列!$C$1:$C$255,武将属性排列!$A$1:$A$255),"FF")</f>
        <v>F4</v>
      </c>
      <c r="L52" s="66" t="str">
        <f>_xlfn.IFNA(_xlfn.XLOOKUP(L21,武将属性排列!$C$1:$C$255,武将属性排列!$A$1:$A$255),"FF")</f>
        <v>1F</v>
      </c>
      <c r="M52" s="66" t="str">
        <f>_xlfn.IFNA(_xlfn.XLOOKUP(M21,武将属性排列!$C$1:$C$255,武将属性排列!$A$1:$A$255),"FF")</f>
        <v>FF</v>
      </c>
      <c r="N52" s="66" t="str">
        <f>_xlfn.IFNA(_xlfn.XLOOKUP(N21,武将属性排列!$C$1:$C$255,武将属性排列!$A$1:$A$255),"FF")</f>
        <v>FF</v>
      </c>
      <c r="O52" s="66" t="str">
        <f>_xlfn.IFNA(_xlfn.XLOOKUP(O21,武将属性排列!$C$1:$C$255,武将属性排列!$A$1:$A$255),"FF")</f>
        <v>FF</v>
      </c>
      <c r="P52" s="66" t="str">
        <f>_xlfn.IFNA(_xlfn.XLOOKUP(P21,武将属性排列!$C$1:$C$255,武将属性排列!$A$1:$A$255),"FF")</f>
        <v>FF</v>
      </c>
      <c r="Q52" s="66" t="str">
        <f>_xlfn.IFNA(_xlfn.XLOOKUP(Q21,武将属性排列!$C$1:$C$255,武将属性排列!$A$1:$A$255),"FF")</f>
        <v>FF</v>
      </c>
      <c r="R52" s="66" t="str">
        <f>_xlfn.IFNA(_xlfn.XLOOKUP(R21,武将属性排列!$C$1:$C$255,武将属性排列!$A$1:$A$255),"FF")</f>
        <v>FF</v>
      </c>
      <c r="S52" s="66" t="str">
        <f>_xlfn.IFNA(_xlfn.XLOOKUP(S21,武将属性排列!$C$1:$C$255,武将属性排列!$A$1:$A$255),"FF")</f>
        <v>FF</v>
      </c>
      <c r="T52" s="66" t="str">
        <f>_xlfn.IFNA(_xlfn.XLOOKUP(T21,武将属性排列!$C$1:$C$255,武将属性排列!$A$1:$A$255),"FF")</f>
        <v>FF</v>
      </c>
      <c r="U52" s="66" t="str">
        <f>_xlfn.IFNA(_xlfn.XLOOKUP(U21,武将属性排列!$C$1:$C$255,武将属性排列!$A$1:$A$255),"FF")</f>
        <v>FF</v>
      </c>
      <c r="V52" s="66" t="str">
        <f t="shared" si="6"/>
        <v>00</v>
      </c>
      <c r="W52" s="66" t="str">
        <f t="shared" si="7"/>
        <v>00</v>
      </c>
      <c r="X52" s="66" t="str">
        <f t="shared" si="8"/>
        <v>00</v>
      </c>
      <c r="Y52" s="66" t="str">
        <f t="shared" si="9"/>
        <v>00</v>
      </c>
    </row>
    <row r="53" hidden="1" spans="4:25">
      <c r="D53" s="66" t="str">
        <f t="shared" si="0"/>
        <v>00029A</v>
      </c>
      <c r="E53" s="66" t="str">
        <f t="shared" si="1"/>
        <v>0035</v>
      </c>
      <c r="F53" s="66" t="str">
        <f t="shared" si="2"/>
        <v>0034</v>
      </c>
      <c r="G53" s="66" t="str">
        <f t="shared" si="3"/>
        <v>009C40</v>
      </c>
      <c r="H53" s="66" t="str">
        <f t="shared" si="4"/>
        <v>0000</v>
      </c>
      <c r="I53" s="66" t="str">
        <f t="shared" si="5"/>
        <v>0045</v>
      </c>
      <c r="J53" s="66" t="str">
        <f>_xlfn.IFNA(_xlfn.XLOOKUP(J22,武将属性排列!$C$1:$C$255,武将属性排列!$A$1:$A$255),"FF")</f>
        <v>FF</v>
      </c>
      <c r="K53" s="66" t="str">
        <f>_xlfn.IFNA(_xlfn.XLOOKUP(K22,武将属性排列!$C$1:$C$255,武将属性排列!$A$1:$A$255),"FF")</f>
        <v>4F</v>
      </c>
      <c r="L53" s="66" t="str">
        <f>_xlfn.IFNA(_xlfn.XLOOKUP(L22,武将属性排列!$C$1:$C$255,武将属性排列!$A$1:$A$255),"FF")</f>
        <v>81</v>
      </c>
      <c r="M53" s="66" t="str">
        <f>_xlfn.IFNA(_xlfn.XLOOKUP(M22,武将属性排列!$C$1:$C$255,武将属性排列!$A$1:$A$255),"FF")</f>
        <v>FF</v>
      </c>
      <c r="N53" s="66" t="str">
        <f>_xlfn.IFNA(_xlfn.XLOOKUP(N22,武将属性排列!$C$1:$C$255,武将属性排列!$A$1:$A$255),"FF")</f>
        <v>FF</v>
      </c>
      <c r="O53" s="66" t="str">
        <f>_xlfn.IFNA(_xlfn.XLOOKUP(O22,武将属性排列!$C$1:$C$255,武将属性排列!$A$1:$A$255),"FF")</f>
        <v>FF</v>
      </c>
      <c r="P53" s="66" t="str">
        <f>_xlfn.IFNA(_xlfn.XLOOKUP(P22,武将属性排列!$C$1:$C$255,武将属性排列!$A$1:$A$255),"FF")</f>
        <v>FF</v>
      </c>
      <c r="Q53" s="66" t="str">
        <f>_xlfn.IFNA(_xlfn.XLOOKUP(Q22,武将属性排列!$C$1:$C$255,武将属性排列!$A$1:$A$255),"FF")</f>
        <v>FF</v>
      </c>
      <c r="R53" s="66" t="str">
        <f>_xlfn.IFNA(_xlfn.XLOOKUP(R22,武将属性排列!$C$1:$C$255,武将属性排列!$A$1:$A$255),"FF")</f>
        <v>FF</v>
      </c>
      <c r="S53" s="66" t="str">
        <f>_xlfn.IFNA(_xlfn.XLOOKUP(S22,武将属性排列!$C$1:$C$255,武将属性排列!$A$1:$A$255),"FF")</f>
        <v>FF</v>
      </c>
      <c r="T53" s="66" t="str">
        <f>_xlfn.IFNA(_xlfn.XLOOKUP(T22,武将属性排列!$C$1:$C$255,武将属性排列!$A$1:$A$255),"FF")</f>
        <v>FF</v>
      </c>
      <c r="U53" s="66" t="str">
        <f>_xlfn.IFNA(_xlfn.XLOOKUP(U22,武将属性排列!$C$1:$C$255,武将属性排列!$A$1:$A$255),"FF")</f>
        <v>FF</v>
      </c>
      <c r="V53" s="66" t="str">
        <f t="shared" si="6"/>
        <v>00</v>
      </c>
      <c r="W53" s="66" t="str">
        <f t="shared" si="7"/>
        <v>00</v>
      </c>
      <c r="X53" s="66" t="str">
        <f t="shared" si="8"/>
        <v>00</v>
      </c>
      <c r="Y53" s="66" t="str">
        <f t="shared" si="9"/>
        <v>00</v>
      </c>
    </row>
    <row r="54" hidden="1" spans="4:25">
      <c r="D54" s="66" t="str">
        <f t="shared" si="0"/>
        <v>00029A</v>
      </c>
      <c r="E54" s="66" t="str">
        <f t="shared" si="1"/>
        <v>0054</v>
      </c>
      <c r="F54" s="66" t="str">
        <f t="shared" si="2"/>
        <v>0056</v>
      </c>
      <c r="G54" s="66" t="str">
        <f t="shared" si="3"/>
        <v>0130B0</v>
      </c>
      <c r="H54" s="66" t="str">
        <f t="shared" si="4"/>
        <v>0000</v>
      </c>
      <c r="I54" s="66" t="str">
        <f t="shared" si="5"/>
        <v>0049</v>
      </c>
      <c r="J54" s="66" t="str">
        <f>_xlfn.IFNA(_xlfn.XLOOKUP(J23,武将属性排列!$C$1:$C$255,武将属性排列!$A$1:$A$255),"FF")</f>
        <v>FF</v>
      </c>
      <c r="K54" s="66" t="str">
        <f>_xlfn.IFNA(_xlfn.XLOOKUP(K23,武将属性排列!$C$1:$C$255,武将属性排列!$A$1:$A$255),"FF")</f>
        <v>0E</v>
      </c>
      <c r="L54" s="66" t="str">
        <f>_xlfn.IFNA(_xlfn.XLOOKUP(L23,武将属性排列!$C$1:$C$255,武将属性排列!$A$1:$A$255),"FF")</f>
        <v>51</v>
      </c>
      <c r="M54" s="66" t="str">
        <f>_xlfn.IFNA(_xlfn.XLOOKUP(M23,武将属性排列!$C$1:$C$255,武将属性排列!$A$1:$A$255),"FF")</f>
        <v>C8</v>
      </c>
      <c r="N54" s="66" t="str">
        <f>_xlfn.IFNA(_xlfn.XLOOKUP(N23,武将属性排列!$C$1:$C$255,武将属性排列!$A$1:$A$255),"FF")</f>
        <v>CB</v>
      </c>
      <c r="O54" s="66" t="str">
        <f>_xlfn.IFNA(_xlfn.XLOOKUP(O23,武将属性排列!$C$1:$C$255,武将属性排列!$A$1:$A$255),"FF")</f>
        <v>E7</v>
      </c>
      <c r="P54" s="66" t="str">
        <f>_xlfn.IFNA(_xlfn.XLOOKUP(P23,武将属性排列!$C$1:$C$255,武将属性排列!$A$1:$A$255),"FF")</f>
        <v>60</v>
      </c>
      <c r="Q54" s="66" t="str">
        <f>_xlfn.IFNA(_xlfn.XLOOKUP(Q23,武将属性排列!$C$1:$C$255,武将属性排列!$A$1:$A$255),"FF")</f>
        <v>D2</v>
      </c>
      <c r="R54" s="66" t="str">
        <f>_xlfn.IFNA(_xlfn.XLOOKUP(R23,武将属性排列!$C$1:$C$255,武将属性排列!$A$1:$A$255),"FF")</f>
        <v>FF</v>
      </c>
      <c r="S54" s="66" t="str">
        <f>_xlfn.IFNA(_xlfn.XLOOKUP(S23,武将属性排列!$C$1:$C$255,武将属性排列!$A$1:$A$255),"FF")</f>
        <v>FF</v>
      </c>
      <c r="T54" s="66" t="str">
        <f>_xlfn.IFNA(_xlfn.XLOOKUP(T23,武将属性排列!$C$1:$C$255,武将属性排列!$A$1:$A$255),"FF")</f>
        <v>FF</v>
      </c>
      <c r="U54" s="66" t="str">
        <f>_xlfn.IFNA(_xlfn.XLOOKUP(U23,武将属性排列!$C$1:$C$255,武将属性排列!$A$1:$A$255),"FF")</f>
        <v>FF</v>
      </c>
      <c r="V54" s="66" t="str">
        <f t="shared" si="6"/>
        <v>00</v>
      </c>
      <c r="W54" s="66" t="str">
        <f t="shared" si="7"/>
        <v>00</v>
      </c>
      <c r="X54" s="66" t="str">
        <f t="shared" si="8"/>
        <v>00</v>
      </c>
      <c r="Y54" s="66" t="str">
        <f t="shared" si="9"/>
        <v>00</v>
      </c>
    </row>
    <row r="55" hidden="1" spans="4:25">
      <c r="D55" s="66" t="str">
        <f t="shared" si="0"/>
        <v>00029A</v>
      </c>
      <c r="E55" s="66" t="str">
        <f t="shared" si="1"/>
        <v>005D</v>
      </c>
      <c r="F55" s="66" t="str">
        <f t="shared" si="2"/>
        <v>005B</v>
      </c>
      <c r="G55" s="66" t="str">
        <f t="shared" si="3"/>
        <v>016760</v>
      </c>
      <c r="H55" s="66" t="str">
        <f t="shared" si="4"/>
        <v>0000</v>
      </c>
      <c r="I55" s="66" t="str">
        <f t="shared" si="5"/>
        <v>005A</v>
      </c>
      <c r="J55" s="66" t="str">
        <f>_xlfn.IFNA(_xlfn.XLOOKUP(J24,武将属性排列!$C$1:$C$255,武将属性排列!$A$1:$A$255),"FF")</f>
        <v>FF</v>
      </c>
      <c r="K55" s="66" t="str">
        <f>_xlfn.IFNA(_xlfn.XLOOKUP(K24,武将属性排列!$C$1:$C$255,武将属性排列!$A$1:$A$255),"FF")</f>
        <v>06</v>
      </c>
      <c r="L55" s="66" t="str">
        <f>_xlfn.IFNA(_xlfn.XLOOKUP(L24,武将属性排列!$C$1:$C$255,武将属性排列!$A$1:$A$255),"FF")</f>
        <v>5E</v>
      </c>
      <c r="M55" s="66" t="str">
        <f>_xlfn.IFNA(_xlfn.XLOOKUP(M24,武将属性排列!$C$1:$C$255,武将属性排列!$A$1:$A$255),"FF")</f>
        <v>FF</v>
      </c>
      <c r="N55" s="66" t="str">
        <f>_xlfn.IFNA(_xlfn.XLOOKUP(N24,武将属性排列!$C$1:$C$255,武将属性排列!$A$1:$A$255),"FF")</f>
        <v>FF</v>
      </c>
      <c r="O55" s="66" t="str">
        <f>_xlfn.IFNA(_xlfn.XLOOKUP(O24,武将属性排列!$C$1:$C$255,武将属性排列!$A$1:$A$255),"FF")</f>
        <v>FF</v>
      </c>
      <c r="P55" s="66" t="str">
        <f>_xlfn.IFNA(_xlfn.XLOOKUP(P24,武将属性排列!$C$1:$C$255,武将属性排列!$A$1:$A$255),"FF")</f>
        <v>FF</v>
      </c>
      <c r="Q55" s="66" t="str">
        <f>_xlfn.IFNA(_xlfn.XLOOKUP(Q24,武将属性排列!$C$1:$C$255,武将属性排列!$A$1:$A$255),"FF")</f>
        <v>FF</v>
      </c>
      <c r="R55" s="66" t="str">
        <f>_xlfn.IFNA(_xlfn.XLOOKUP(R24,武将属性排列!$C$1:$C$255,武将属性排列!$A$1:$A$255),"FF")</f>
        <v>FF</v>
      </c>
      <c r="S55" s="66" t="str">
        <f>_xlfn.IFNA(_xlfn.XLOOKUP(S24,武将属性排列!$C$1:$C$255,武将属性排列!$A$1:$A$255),"FF")</f>
        <v>FF</v>
      </c>
      <c r="T55" s="66" t="str">
        <f>_xlfn.IFNA(_xlfn.XLOOKUP(T24,武将属性排列!$C$1:$C$255,武将属性排列!$A$1:$A$255),"FF")</f>
        <v>FF</v>
      </c>
      <c r="U55" s="66" t="str">
        <f>_xlfn.IFNA(_xlfn.XLOOKUP(U24,武将属性排列!$C$1:$C$255,武将属性排列!$A$1:$A$255),"FF")</f>
        <v>FF</v>
      </c>
      <c r="V55" s="66" t="str">
        <f t="shared" si="6"/>
        <v>00</v>
      </c>
      <c r="W55" s="66" t="str">
        <f t="shared" si="7"/>
        <v>00</v>
      </c>
      <c r="X55" s="66" t="str">
        <f t="shared" si="8"/>
        <v>00</v>
      </c>
      <c r="Y55" s="66" t="str">
        <f t="shared" si="9"/>
        <v>00</v>
      </c>
    </row>
    <row r="56" hidden="1" spans="4:25">
      <c r="D56" s="66" t="str">
        <f t="shared" si="0"/>
        <v>00029A</v>
      </c>
      <c r="E56" s="66" t="str">
        <f t="shared" si="1"/>
        <v>003B</v>
      </c>
      <c r="F56" s="66" t="str">
        <f t="shared" si="2"/>
        <v>0045</v>
      </c>
      <c r="G56" s="66" t="str">
        <f t="shared" si="3"/>
        <v>00CB20</v>
      </c>
      <c r="H56" s="66" t="str">
        <f t="shared" si="4"/>
        <v>0000</v>
      </c>
      <c r="I56" s="66" t="str">
        <f t="shared" si="5"/>
        <v>004E</v>
      </c>
      <c r="J56" s="66" t="str">
        <f>_xlfn.IFNA(_xlfn.XLOOKUP(J25,武将属性排列!$C$1:$C$255,武将属性排列!$A$1:$A$255),"FF")</f>
        <v>FF</v>
      </c>
      <c r="K56" s="66" t="str">
        <f>_xlfn.IFNA(_xlfn.XLOOKUP(K25,武将属性排列!$C$1:$C$255,武将属性排列!$A$1:$A$255),"FF")</f>
        <v>12</v>
      </c>
      <c r="L56" s="66" t="str">
        <f>_xlfn.IFNA(_xlfn.XLOOKUP(L25,武将属性排列!$C$1:$C$255,武将属性排列!$A$1:$A$255),"FF")</f>
        <v>EA</v>
      </c>
      <c r="M56" s="66" t="str">
        <f>_xlfn.IFNA(_xlfn.XLOOKUP(M25,武将属性排列!$C$1:$C$255,武将属性排列!$A$1:$A$255),"FF")</f>
        <v>FF</v>
      </c>
      <c r="N56" s="66" t="str">
        <f>_xlfn.IFNA(_xlfn.XLOOKUP(N25,武将属性排列!$C$1:$C$255,武将属性排列!$A$1:$A$255),"FF")</f>
        <v>FF</v>
      </c>
      <c r="O56" s="66" t="str">
        <f>_xlfn.IFNA(_xlfn.XLOOKUP(O25,武将属性排列!$C$1:$C$255,武将属性排列!$A$1:$A$255),"FF")</f>
        <v>FF</v>
      </c>
      <c r="P56" s="66" t="str">
        <f>_xlfn.IFNA(_xlfn.XLOOKUP(P25,武将属性排列!$C$1:$C$255,武将属性排列!$A$1:$A$255),"FF")</f>
        <v>FF</v>
      </c>
      <c r="Q56" s="66" t="str">
        <f>_xlfn.IFNA(_xlfn.XLOOKUP(Q25,武将属性排列!$C$1:$C$255,武将属性排列!$A$1:$A$255),"FF")</f>
        <v>FF</v>
      </c>
      <c r="R56" s="66" t="str">
        <f>_xlfn.IFNA(_xlfn.XLOOKUP(R25,武将属性排列!$C$1:$C$255,武将属性排列!$A$1:$A$255),"FF")</f>
        <v>FF</v>
      </c>
      <c r="S56" s="66" t="str">
        <f>_xlfn.IFNA(_xlfn.XLOOKUP(S25,武将属性排列!$C$1:$C$255,武将属性排列!$A$1:$A$255),"FF")</f>
        <v>FF</v>
      </c>
      <c r="T56" s="66" t="str">
        <f>_xlfn.IFNA(_xlfn.XLOOKUP(T25,武将属性排列!$C$1:$C$255,武将属性排列!$A$1:$A$255),"FF")</f>
        <v>FF</v>
      </c>
      <c r="U56" s="66" t="str">
        <f>_xlfn.IFNA(_xlfn.XLOOKUP(U25,武将属性排列!$C$1:$C$255,武将属性排列!$A$1:$A$255),"FF")</f>
        <v>FF</v>
      </c>
      <c r="V56" s="66" t="str">
        <f t="shared" si="6"/>
        <v>00</v>
      </c>
      <c r="W56" s="66" t="str">
        <f t="shared" si="7"/>
        <v>00</v>
      </c>
      <c r="X56" s="66" t="str">
        <f t="shared" si="8"/>
        <v>00</v>
      </c>
      <c r="Y56" s="66" t="str">
        <f t="shared" si="9"/>
        <v>00</v>
      </c>
    </row>
    <row r="57" hidden="1" spans="4:25">
      <c r="D57" s="66" t="str">
        <f t="shared" si="0"/>
        <v>00029A</v>
      </c>
      <c r="E57" s="66" t="str">
        <f t="shared" si="1"/>
        <v>003D</v>
      </c>
      <c r="F57" s="66" t="str">
        <f t="shared" si="2"/>
        <v>0043</v>
      </c>
      <c r="G57" s="66" t="str">
        <f t="shared" si="3"/>
        <v>00FDE8</v>
      </c>
      <c r="H57" s="66" t="str">
        <f t="shared" si="4"/>
        <v>0000</v>
      </c>
      <c r="I57" s="66" t="str">
        <f t="shared" si="5"/>
        <v>0046</v>
      </c>
      <c r="J57" s="66" t="str">
        <f>_xlfn.IFNA(_xlfn.XLOOKUP(J26,武将属性排列!$C$1:$C$255,武将属性排列!$A$1:$A$255),"FF")</f>
        <v>FF</v>
      </c>
      <c r="K57" s="66" t="str">
        <f>_xlfn.IFNA(_xlfn.XLOOKUP(K26,武将属性排列!$C$1:$C$255,武将属性排列!$A$1:$A$255),"FF")</f>
        <v>4D</v>
      </c>
      <c r="L57" s="66" t="str">
        <f>_xlfn.IFNA(_xlfn.XLOOKUP(L26,武将属性排列!$C$1:$C$255,武将属性排列!$A$1:$A$255),"FF")</f>
        <v>FE</v>
      </c>
      <c r="M57" s="66" t="str">
        <f>_xlfn.IFNA(_xlfn.XLOOKUP(M26,武将属性排列!$C$1:$C$255,武将属性排列!$A$1:$A$255),"FF")</f>
        <v>23</v>
      </c>
      <c r="N57" s="66" t="str">
        <f>_xlfn.IFNA(_xlfn.XLOOKUP(N26,武将属性排列!$C$1:$C$255,武将属性排列!$A$1:$A$255),"FF")</f>
        <v>FF</v>
      </c>
      <c r="O57" s="66" t="str">
        <f>_xlfn.IFNA(_xlfn.XLOOKUP(O26,武将属性排列!$C$1:$C$255,武将属性排列!$A$1:$A$255),"FF")</f>
        <v>FF</v>
      </c>
      <c r="P57" s="66" t="str">
        <f>_xlfn.IFNA(_xlfn.XLOOKUP(P26,武将属性排列!$C$1:$C$255,武将属性排列!$A$1:$A$255),"FF")</f>
        <v>FF</v>
      </c>
      <c r="Q57" s="66" t="str">
        <f>_xlfn.IFNA(_xlfn.XLOOKUP(Q26,武将属性排列!$C$1:$C$255,武将属性排列!$A$1:$A$255),"FF")</f>
        <v>FF</v>
      </c>
      <c r="R57" s="66" t="str">
        <f>_xlfn.IFNA(_xlfn.XLOOKUP(R26,武将属性排列!$C$1:$C$255,武将属性排列!$A$1:$A$255),"FF")</f>
        <v>FF</v>
      </c>
      <c r="S57" s="66" t="str">
        <f>_xlfn.IFNA(_xlfn.XLOOKUP(S26,武将属性排列!$C$1:$C$255,武将属性排列!$A$1:$A$255),"FF")</f>
        <v>FF</v>
      </c>
      <c r="T57" s="66" t="str">
        <f>_xlfn.IFNA(_xlfn.XLOOKUP(T26,武将属性排列!$C$1:$C$255,武将属性排列!$A$1:$A$255),"FF")</f>
        <v>FF</v>
      </c>
      <c r="U57" s="66" t="str">
        <f>_xlfn.IFNA(_xlfn.XLOOKUP(U26,武将属性排列!$C$1:$C$255,武将属性排列!$A$1:$A$255),"FF")</f>
        <v>FF</v>
      </c>
      <c r="V57" s="66" t="str">
        <f t="shared" si="6"/>
        <v>00</v>
      </c>
      <c r="W57" s="66" t="str">
        <f t="shared" si="7"/>
        <v>00</v>
      </c>
      <c r="X57" s="66" t="str">
        <f t="shared" si="8"/>
        <v>00</v>
      </c>
      <c r="Y57" s="66" t="str">
        <f t="shared" si="9"/>
        <v>00</v>
      </c>
    </row>
    <row r="58" hidden="1" spans="4:25">
      <c r="D58" s="66" t="str">
        <f t="shared" si="0"/>
        <v>00029A</v>
      </c>
      <c r="E58" s="66" t="str">
        <f t="shared" si="1"/>
        <v>0042</v>
      </c>
      <c r="F58" s="66" t="str">
        <f t="shared" si="2"/>
        <v>003E</v>
      </c>
      <c r="G58" s="66" t="str">
        <f t="shared" si="3"/>
        <v>011D28</v>
      </c>
      <c r="H58" s="66" t="str">
        <f t="shared" si="4"/>
        <v>0000</v>
      </c>
      <c r="I58" s="66" t="str">
        <f t="shared" si="5"/>
        <v>0049</v>
      </c>
      <c r="J58" s="66" t="str">
        <f>_xlfn.IFNA(_xlfn.XLOOKUP(J27,武将属性排列!$C$1:$C$255,武将属性排列!$A$1:$A$255),"FF")</f>
        <v>FF</v>
      </c>
      <c r="K58" s="66" t="str">
        <f>_xlfn.IFNA(_xlfn.XLOOKUP(K27,武将属性排列!$C$1:$C$255,武将属性排列!$A$1:$A$255),"FF")</f>
        <v>AE</v>
      </c>
      <c r="L58" s="66" t="str">
        <f>_xlfn.IFNA(_xlfn.XLOOKUP(L27,武将属性排列!$C$1:$C$255,武将属性排列!$A$1:$A$255),"FF")</f>
        <v>50</v>
      </c>
      <c r="M58" s="66" t="str">
        <f>_xlfn.IFNA(_xlfn.XLOOKUP(M27,武将属性排列!$C$1:$C$255,武将属性排列!$A$1:$A$255),"FF")</f>
        <v>FF</v>
      </c>
      <c r="N58" s="66" t="str">
        <f>_xlfn.IFNA(_xlfn.XLOOKUP(N27,武将属性排列!$C$1:$C$255,武将属性排列!$A$1:$A$255),"FF")</f>
        <v>FF</v>
      </c>
      <c r="O58" s="66" t="str">
        <f>_xlfn.IFNA(_xlfn.XLOOKUP(O27,武将属性排列!$C$1:$C$255,武将属性排列!$A$1:$A$255),"FF")</f>
        <v>FF</v>
      </c>
      <c r="P58" s="66" t="str">
        <f>_xlfn.IFNA(_xlfn.XLOOKUP(P27,武将属性排列!$C$1:$C$255,武将属性排列!$A$1:$A$255),"FF")</f>
        <v>FF</v>
      </c>
      <c r="Q58" s="66" t="str">
        <f>_xlfn.IFNA(_xlfn.XLOOKUP(Q27,武将属性排列!$C$1:$C$255,武将属性排列!$A$1:$A$255),"FF")</f>
        <v>FF</v>
      </c>
      <c r="R58" s="66" t="str">
        <f>_xlfn.IFNA(_xlfn.XLOOKUP(R27,武将属性排列!$C$1:$C$255,武将属性排列!$A$1:$A$255),"FF")</f>
        <v>FF</v>
      </c>
      <c r="S58" s="66" t="str">
        <f>_xlfn.IFNA(_xlfn.XLOOKUP(S27,武将属性排列!$C$1:$C$255,武将属性排列!$A$1:$A$255),"FF")</f>
        <v>FF</v>
      </c>
      <c r="T58" s="66" t="str">
        <f>_xlfn.IFNA(_xlfn.XLOOKUP(T27,武将属性排列!$C$1:$C$255,武将属性排列!$A$1:$A$255),"FF")</f>
        <v>FF</v>
      </c>
      <c r="U58" s="66" t="str">
        <f>_xlfn.IFNA(_xlfn.XLOOKUP(U27,武将属性排列!$C$1:$C$255,武将属性排列!$A$1:$A$255),"FF")</f>
        <v>FF</v>
      </c>
      <c r="V58" s="66" t="str">
        <f t="shared" si="6"/>
        <v>00</v>
      </c>
      <c r="W58" s="66" t="str">
        <f t="shared" si="7"/>
        <v>00</v>
      </c>
      <c r="X58" s="66" t="str">
        <f t="shared" si="8"/>
        <v>00</v>
      </c>
      <c r="Y58" s="66" t="str">
        <f t="shared" si="9"/>
        <v>00</v>
      </c>
    </row>
    <row r="59" hidden="1" spans="4:25">
      <c r="D59" s="66" t="str">
        <f t="shared" si="0"/>
        <v>00029A</v>
      </c>
      <c r="E59" s="66" t="str">
        <f t="shared" si="1"/>
        <v>003E</v>
      </c>
      <c r="F59" s="66" t="str">
        <f t="shared" si="2"/>
        <v>003B</v>
      </c>
      <c r="G59" s="66" t="str">
        <f t="shared" si="3"/>
        <v>007D00</v>
      </c>
      <c r="H59" s="66" t="str">
        <f t="shared" si="4"/>
        <v>0000</v>
      </c>
      <c r="I59" s="66" t="str">
        <f t="shared" si="5"/>
        <v>0056</v>
      </c>
      <c r="J59" s="66" t="str">
        <f>_xlfn.IFNA(_xlfn.XLOOKUP(J28,武将属性排列!$C$1:$C$255,武将属性排列!$A$1:$A$255),"FF")</f>
        <v>FF</v>
      </c>
      <c r="K59" s="66" t="str">
        <f>_xlfn.IFNA(_xlfn.XLOOKUP(K28,武将属性排列!$C$1:$C$255,武将属性排列!$A$1:$A$255),"FF")</f>
        <v>E2</v>
      </c>
      <c r="L59" s="66" t="str">
        <f>_xlfn.IFNA(_xlfn.XLOOKUP(L28,武将属性排列!$C$1:$C$255,武将属性排列!$A$1:$A$255),"FF")</f>
        <v>C7</v>
      </c>
      <c r="M59" s="66" t="str">
        <f>_xlfn.IFNA(_xlfn.XLOOKUP(M28,武将属性排列!$C$1:$C$255,武将属性排列!$A$1:$A$255),"FF")</f>
        <v>FF</v>
      </c>
      <c r="N59" s="66" t="str">
        <f>_xlfn.IFNA(_xlfn.XLOOKUP(N28,武将属性排列!$C$1:$C$255,武将属性排列!$A$1:$A$255),"FF")</f>
        <v>FF</v>
      </c>
      <c r="O59" s="66" t="str">
        <f>_xlfn.IFNA(_xlfn.XLOOKUP(O28,武将属性排列!$C$1:$C$255,武将属性排列!$A$1:$A$255),"FF")</f>
        <v>FF</v>
      </c>
      <c r="P59" s="66" t="str">
        <f>_xlfn.IFNA(_xlfn.XLOOKUP(P28,武将属性排列!$C$1:$C$255,武将属性排列!$A$1:$A$255),"FF")</f>
        <v>FF</v>
      </c>
      <c r="Q59" s="66" t="str">
        <f>_xlfn.IFNA(_xlfn.XLOOKUP(Q28,武将属性排列!$C$1:$C$255,武将属性排列!$A$1:$A$255),"FF")</f>
        <v>FF</v>
      </c>
      <c r="R59" s="66" t="str">
        <f>_xlfn.IFNA(_xlfn.XLOOKUP(R28,武将属性排列!$C$1:$C$255,武将属性排列!$A$1:$A$255),"FF")</f>
        <v>FF</v>
      </c>
      <c r="S59" s="66" t="str">
        <f>_xlfn.IFNA(_xlfn.XLOOKUP(S28,武将属性排列!$C$1:$C$255,武将属性排列!$A$1:$A$255),"FF")</f>
        <v>FF</v>
      </c>
      <c r="T59" s="66" t="str">
        <f>_xlfn.IFNA(_xlfn.XLOOKUP(T28,武将属性排列!$C$1:$C$255,武将属性排列!$A$1:$A$255),"FF")</f>
        <v>FF</v>
      </c>
      <c r="U59" s="66" t="str">
        <f>_xlfn.IFNA(_xlfn.XLOOKUP(U28,武将属性排列!$C$1:$C$255,武将属性排列!$A$1:$A$255),"FF")</f>
        <v>FF</v>
      </c>
      <c r="V59" s="66" t="str">
        <f t="shared" si="6"/>
        <v>00</v>
      </c>
      <c r="W59" s="66" t="str">
        <f t="shared" si="7"/>
        <v>00</v>
      </c>
      <c r="X59" s="66" t="str">
        <f t="shared" si="8"/>
        <v>00</v>
      </c>
      <c r="Y59" s="66" t="str">
        <f t="shared" si="9"/>
        <v>00</v>
      </c>
    </row>
    <row r="60" hidden="1" spans="4:25">
      <c r="D60" s="66" t="str">
        <f t="shared" si="0"/>
        <v>00029A</v>
      </c>
      <c r="E60" s="66" t="str">
        <f t="shared" si="1"/>
        <v>0045</v>
      </c>
      <c r="F60" s="66" t="str">
        <f t="shared" si="2"/>
        <v>0048</v>
      </c>
      <c r="G60" s="66" t="str">
        <f t="shared" si="3"/>
        <v>00E678</v>
      </c>
      <c r="H60" s="66" t="str">
        <f t="shared" si="4"/>
        <v>0000</v>
      </c>
      <c r="I60" s="66" t="str">
        <f t="shared" si="5"/>
        <v>005F</v>
      </c>
      <c r="J60" s="66" t="str">
        <f>_xlfn.IFNA(_xlfn.XLOOKUP(J29,武将属性排列!$C$1:$C$255,武将属性排列!$A$1:$A$255),"FF")</f>
        <v>FF</v>
      </c>
      <c r="K60" s="66" t="str">
        <f>_xlfn.IFNA(_xlfn.XLOOKUP(K29,武将属性排列!$C$1:$C$255,武将属性排列!$A$1:$A$255),"FF")</f>
        <v>07</v>
      </c>
      <c r="L60" s="66" t="str">
        <f>_xlfn.IFNA(_xlfn.XLOOKUP(L29,武将属性排列!$C$1:$C$255,武将属性排列!$A$1:$A$255),"FF")</f>
        <v>E5</v>
      </c>
      <c r="M60" s="66" t="str">
        <f>_xlfn.IFNA(_xlfn.XLOOKUP(M29,武将属性排列!$C$1:$C$255,武将属性排列!$A$1:$A$255),"FF")</f>
        <v>E4</v>
      </c>
      <c r="N60" s="66" t="str">
        <f>_xlfn.IFNA(_xlfn.XLOOKUP(N29,武将属性排列!$C$1:$C$255,武将属性排列!$A$1:$A$255),"FF")</f>
        <v>FF</v>
      </c>
      <c r="O60" s="66" t="str">
        <f>_xlfn.IFNA(_xlfn.XLOOKUP(O29,武将属性排列!$C$1:$C$255,武将属性排列!$A$1:$A$255),"FF")</f>
        <v>FF</v>
      </c>
      <c r="P60" s="66" t="str">
        <f>_xlfn.IFNA(_xlfn.XLOOKUP(P29,武将属性排列!$C$1:$C$255,武将属性排列!$A$1:$A$255),"FF")</f>
        <v>FF</v>
      </c>
      <c r="Q60" s="66" t="str">
        <f>_xlfn.IFNA(_xlfn.XLOOKUP(Q29,武将属性排列!$C$1:$C$255,武将属性排列!$A$1:$A$255),"FF")</f>
        <v>FF</v>
      </c>
      <c r="R60" s="66" t="str">
        <f>_xlfn.IFNA(_xlfn.XLOOKUP(R29,武将属性排列!$C$1:$C$255,武将属性排列!$A$1:$A$255),"FF")</f>
        <v>FF</v>
      </c>
      <c r="S60" s="66" t="str">
        <f>_xlfn.IFNA(_xlfn.XLOOKUP(S29,武将属性排列!$C$1:$C$255,武将属性排列!$A$1:$A$255),"FF")</f>
        <v>FF</v>
      </c>
      <c r="T60" s="66" t="str">
        <f>_xlfn.IFNA(_xlfn.XLOOKUP(T29,武将属性排列!$C$1:$C$255,武将属性排列!$A$1:$A$255),"FF")</f>
        <v>FF</v>
      </c>
      <c r="U60" s="66" t="str">
        <f>_xlfn.IFNA(_xlfn.XLOOKUP(U29,武将属性排列!$C$1:$C$255,武将属性排列!$A$1:$A$255),"FF")</f>
        <v>FF</v>
      </c>
      <c r="V60" s="66" t="str">
        <f t="shared" si="6"/>
        <v>00</v>
      </c>
      <c r="W60" s="66" t="str">
        <f t="shared" si="7"/>
        <v>00</v>
      </c>
      <c r="X60" s="66" t="str">
        <f t="shared" si="8"/>
        <v>00</v>
      </c>
      <c r="Y60" s="66" t="str">
        <f t="shared" si="9"/>
        <v>00</v>
      </c>
    </row>
    <row r="61" hidden="1" spans="4:25">
      <c r="D61" s="66" t="str">
        <f t="shared" si="0"/>
        <v>00029A</v>
      </c>
      <c r="E61" s="66" t="str">
        <f t="shared" si="1"/>
        <v>003E</v>
      </c>
      <c r="F61" s="66" t="str">
        <f t="shared" si="2"/>
        <v>0044</v>
      </c>
      <c r="G61" s="66" t="str">
        <f t="shared" si="3"/>
        <v>009858</v>
      </c>
      <c r="H61" s="66" t="str">
        <f t="shared" si="4"/>
        <v>0000</v>
      </c>
      <c r="I61" s="66" t="str">
        <f t="shared" si="5"/>
        <v>004F</v>
      </c>
      <c r="J61" s="66" t="str">
        <f>_xlfn.IFNA(_xlfn.XLOOKUP(J30,武将属性排列!$C$1:$C$255,武将属性排列!$A$1:$A$255),"FF")</f>
        <v>FF</v>
      </c>
      <c r="K61" s="66" t="str">
        <f>_xlfn.IFNA(_xlfn.XLOOKUP(K30,武将属性排列!$C$1:$C$255,武将属性排列!$A$1:$A$255),"FF")</f>
        <v>B6</v>
      </c>
      <c r="L61" s="66" t="str">
        <f>_xlfn.IFNA(_xlfn.XLOOKUP(L30,武将属性排列!$C$1:$C$255,武将属性排列!$A$1:$A$255),"FF")</f>
        <v>68</v>
      </c>
      <c r="M61" s="66" t="str">
        <f>_xlfn.IFNA(_xlfn.XLOOKUP(M30,武将属性排列!$C$1:$C$255,武将属性排列!$A$1:$A$255),"FF")</f>
        <v>FF</v>
      </c>
      <c r="N61" s="66" t="str">
        <f>_xlfn.IFNA(_xlfn.XLOOKUP(N30,武将属性排列!$C$1:$C$255,武将属性排列!$A$1:$A$255),"FF")</f>
        <v>FF</v>
      </c>
      <c r="O61" s="66" t="str">
        <f>_xlfn.IFNA(_xlfn.XLOOKUP(O30,武将属性排列!$C$1:$C$255,武将属性排列!$A$1:$A$255),"FF")</f>
        <v>FF</v>
      </c>
      <c r="P61" s="66" t="str">
        <f>_xlfn.IFNA(_xlfn.XLOOKUP(P30,武将属性排列!$C$1:$C$255,武将属性排列!$A$1:$A$255),"FF")</f>
        <v>FF</v>
      </c>
      <c r="Q61" s="66" t="str">
        <f>_xlfn.IFNA(_xlfn.XLOOKUP(Q30,武将属性排列!$C$1:$C$255,武将属性排列!$A$1:$A$255),"FF")</f>
        <v>FF</v>
      </c>
      <c r="R61" s="66" t="str">
        <f>_xlfn.IFNA(_xlfn.XLOOKUP(R30,武将属性排列!$C$1:$C$255,武将属性排列!$A$1:$A$255),"FF")</f>
        <v>FF</v>
      </c>
      <c r="S61" s="66" t="str">
        <f>_xlfn.IFNA(_xlfn.XLOOKUP(S30,武将属性排列!$C$1:$C$255,武将属性排列!$A$1:$A$255),"FF")</f>
        <v>FF</v>
      </c>
      <c r="T61" s="66" t="str">
        <f>_xlfn.IFNA(_xlfn.XLOOKUP(T30,武将属性排列!$C$1:$C$255,武将属性排列!$A$1:$A$255),"FF")</f>
        <v>FF</v>
      </c>
      <c r="U61" s="66" t="str">
        <f>_xlfn.IFNA(_xlfn.XLOOKUP(U30,武将属性排列!$C$1:$C$255,武将属性排列!$A$1:$A$255),"FF")</f>
        <v>FF</v>
      </c>
      <c r="V61" s="66" t="str">
        <f t="shared" si="6"/>
        <v>00</v>
      </c>
      <c r="W61" s="66" t="str">
        <f t="shared" si="7"/>
        <v>00</v>
      </c>
      <c r="X61" s="66" t="str">
        <f t="shared" si="8"/>
        <v>00</v>
      </c>
      <c r="Y61" s="66" t="str">
        <f t="shared" si="9"/>
        <v>00</v>
      </c>
    </row>
    <row r="62" hidden="1" spans="4:25">
      <c r="D62" s="66" t="str">
        <f t="shared" si="0"/>
        <v>00029A</v>
      </c>
      <c r="E62" s="66" t="str">
        <f t="shared" si="1"/>
        <v>000D</v>
      </c>
      <c r="F62" s="66" t="str">
        <f t="shared" si="2"/>
        <v>0013</v>
      </c>
      <c r="G62" s="66" t="str">
        <f t="shared" si="3"/>
        <v>0059D8</v>
      </c>
      <c r="H62" s="66" t="str">
        <f t="shared" si="4"/>
        <v>0000</v>
      </c>
      <c r="I62" s="66" t="str">
        <f t="shared" si="5"/>
        <v>0034</v>
      </c>
      <c r="J62" s="66" t="str">
        <f>_xlfn.IFNA(_xlfn.XLOOKUP(J31,武将属性排列!$C$1:$C$255,武将属性排列!$A$1:$A$255),"FF")</f>
        <v>FF</v>
      </c>
      <c r="K62" s="66" t="str">
        <f>_xlfn.IFNA(_xlfn.XLOOKUP(K31,武将属性排列!$C$1:$C$255,武将属性排列!$A$1:$A$255),"FF")</f>
        <v>89</v>
      </c>
      <c r="L62" s="66" t="str">
        <f>_xlfn.IFNA(_xlfn.XLOOKUP(L31,武将属性排列!$C$1:$C$255,武将属性排列!$A$1:$A$255),"FF")</f>
        <v>8A</v>
      </c>
      <c r="M62" s="66" t="str">
        <f>_xlfn.IFNA(_xlfn.XLOOKUP(M31,武将属性排列!$C$1:$C$255,武将属性排列!$A$1:$A$255),"FF")</f>
        <v>FF</v>
      </c>
      <c r="N62" s="66" t="str">
        <f>_xlfn.IFNA(_xlfn.XLOOKUP(N31,武将属性排列!$C$1:$C$255,武将属性排列!$A$1:$A$255),"FF")</f>
        <v>FF</v>
      </c>
      <c r="O62" s="66" t="str">
        <f>_xlfn.IFNA(_xlfn.XLOOKUP(O31,武将属性排列!$C$1:$C$255,武将属性排列!$A$1:$A$255),"FF")</f>
        <v>FF</v>
      </c>
      <c r="P62" s="66" t="str">
        <f>_xlfn.IFNA(_xlfn.XLOOKUP(P31,武将属性排列!$C$1:$C$255,武将属性排列!$A$1:$A$255),"FF")</f>
        <v>FF</v>
      </c>
      <c r="Q62" s="66" t="str">
        <f>_xlfn.IFNA(_xlfn.XLOOKUP(Q31,武将属性排列!$C$1:$C$255,武将属性排列!$A$1:$A$255),"FF")</f>
        <v>FF</v>
      </c>
      <c r="R62" s="66" t="str">
        <f>_xlfn.IFNA(_xlfn.XLOOKUP(R31,武将属性排列!$C$1:$C$255,武将属性排列!$A$1:$A$255),"FF")</f>
        <v>FF</v>
      </c>
      <c r="S62" s="66" t="str">
        <f>_xlfn.IFNA(_xlfn.XLOOKUP(S31,武将属性排列!$C$1:$C$255,武将属性排列!$A$1:$A$255),"FF")</f>
        <v>FF</v>
      </c>
      <c r="T62" s="66" t="str">
        <f>_xlfn.IFNA(_xlfn.XLOOKUP(T31,武将属性排列!$C$1:$C$255,武将属性排列!$A$1:$A$255),"FF")</f>
        <v>FF</v>
      </c>
      <c r="U62" s="66" t="str">
        <f>_xlfn.IFNA(_xlfn.XLOOKUP(U31,武将属性排列!$C$1:$C$255,武将属性排列!$A$1:$A$255),"FF")</f>
        <v>FF</v>
      </c>
      <c r="V62" s="66" t="str">
        <f t="shared" si="6"/>
        <v>00</v>
      </c>
      <c r="W62" s="66" t="str">
        <f t="shared" si="7"/>
        <v>00</v>
      </c>
      <c r="X62" s="66" t="str">
        <f t="shared" si="8"/>
        <v>00</v>
      </c>
      <c r="Y62" s="66" t="str">
        <f t="shared" si="9"/>
        <v>00</v>
      </c>
    </row>
    <row r="63" hidden="1" spans="4:25">
      <c r="D63" s="66" t="str">
        <f t="shared" si="0"/>
        <v>00029A</v>
      </c>
      <c r="E63" s="66" t="str">
        <f t="shared" si="1"/>
        <v>003B</v>
      </c>
      <c r="F63" s="66" t="str">
        <f t="shared" si="2"/>
        <v>0038</v>
      </c>
      <c r="G63" s="66" t="str">
        <f t="shared" si="3"/>
        <v>00AFC8</v>
      </c>
      <c r="H63" s="66" t="str">
        <f t="shared" si="4"/>
        <v>0000</v>
      </c>
      <c r="I63" s="66" t="str">
        <f t="shared" si="5"/>
        <v>004C</v>
      </c>
      <c r="J63" s="66" t="str">
        <f>_xlfn.IFNA(_xlfn.XLOOKUP(J32,武将属性排列!$C$1:$C$255,武将属性排列!$A$1:$A$255),"FF")</f>
        <v>FF</v>
      </c>
      <c r="K63" s="66" t="str">
        <f>_xlfn.IFNA(_xlfn.XLOOKUP(K32,武将属性排列!$C$1:$C$255,武将属性排列!$A$1:$A$255),"FF")</f>
        <v>C6</v>
      </c>
      <c r="L63" s="66" t="str">
        <f>_xlfn.IFNA(_xlfn.XLOOKUP(L32,武将属性排列!$C$1:$C$255,武将属性排列!$A$1:$A$255),"FF")</f>
        <v>30</v>
      </c>
      <c r="M63" s="66" t="str">
        <f>_xlfn.IFNA(_xlfn.XLOOKUP(M32,武将属性排列!$C$1:$C$255,武将属性排列!$A$1:$A$255),"FF")</f>
        <v>FF</v>
      </c>
      <c r="N63" s="66" t="str">
        <f>_xlfn.IFNA(_xlfn.XLOOKUP(N32,武将属性排列!$C$1:$C$255,武将属性排列!$A$1:$A$255),"FF")</f>
        <v>FF</v>
      </c>
      <c r="O63" s="66" t="str">
        <f>_xlfn.IFNA(_xlfn.XLOOKUP(O32,武将属性排列!$C$1:$C$255,武将属性排列!$A$1:$A$255),"FF")</f>
        <v>FF</v>
      </c>
      <c r="P63" s="66" t="str">
        <f>_xlfn.IFNA(_xlfn.XLOOKUP(P32,武将属性排列!$C$1:$C$255,武将属性排列!$A$1:$A$255),"FF")</f>
        <v>FF</v>
      </c>
      <c r="Q63" s="66" t="str">
        <f>_xlfn.IFNA(_xlfn.XLOOKUP(Q32,武将属性排列!$C$1:$C$255,武将属性排列!$A$1:$A$255),"FF")</f>
        <v>FF</v>
      </c>
      <c r="R63" s="66" t="str">
        <f>_xlfn.IFNA(_xlfn.XLOOKUP(R32,武将属性排列!$C$1:$C$255,武将属性排列!$A$1:$A$255),"FF")</f>
        <v>FF</v>
      </c>
      <c r="S63" s="66" t="str">
        <f>_xlfn.IFNA(_xlfn.XLOOKUP(S32,武将属性排列!$C$1:$C$255,武将属性排列!$A$1:$A$255),"FF")</f>
        <v>FF</v>
      </c>
      <c r="T63" s="66" t="str">
        <f>_xlfn.IFNA(_xlfn.XLOOKUP(T32,武将属性排列!$C$1:$C$255,武将属性排列!$A$1:$A$255),"FF")</f>
        <v>FF</v>
      </c>
      <c r="U63" s="66" t="str">
        <f>_xlfn.IFNA(_xlfn.XLOOKUP(U32,武将属性排列!$C$1:$C$255,武将属性排列!$A$1:$A$255),"FF")</f>
        <v>FF</v>
      </c>
      <c r="V63" s="66" t="str">
        <f t="shared" si="6"/>
        <v>00</v>
      </c>
      <c r="W63" s="66" t="str">
        <f t="shared" si="7"/>
        <v>00</v>
      </c>
      <c r="X63" s="66" t="str">
        <f t="shared" si="8"/>
        <v>00</v>
      </c>
      <c r="Y63" s="66" t="str">
        <f t="shared" si="9"/>
        <v>00</v>
      </c>
    </row>
    <row r="64" hidden="1"/>
    <row r="65" hidden="1"/>
  </sheetData>
  <conditionalFormatting sqref="A2">
    <cfRule type="duplicateValues" dxfId="3" priority="1"/>
  </conditionalFormatting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64"/>
  <sheetViews>
    <sheetView topLeftCell="A8" workbookViewId="0">
      <selection activeCell="U35" sqref="U35:U64"/>
    </sheetView>
  </sheetViews>
  <sheetFormatPr defaultColWidth="9" defaultRowHeight="14.25"/>
  <cols>
    <col min="1" max="1" width="4.625" style="27" customWidth="1"/>
    <col min="2" max="2" width="8.125" style="27" customWidth="1"/>
    <col min="3" max="4" width="2.625" style="27" customWidth="1"/>
    <col min="5" max="20" width="4.625" style="27" customWidth="1"/>
    <col min="21" max="16090" width="9" style="27"/>
  </cols>
  <sheetData>
    <row r="1" s="27" customFormat="1" ht="21" spans="1:20">
      <c r="A1" s="29" t="s">
        <v>583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="28" customFormat="1" ht="30" customHeight="1" spans="1:20">
      <c r="A2" s="31" t="s">
        <v>94</v>
      </c>
      <c r="B2" s="32" t="s">
        <v>584</v>
      </c>
      <c r="C2" s="33" t="s">
        <v>585</v>
      </c>
      <c r="D2" s="34"/>
      <c r="E2" s="35" t="s">
        <v>586</v>
      </c>
      <c r="F2" s="36" t="s">
        <v>587</v>
      </c>
      <c r="G2" s="35" t="s">
        <v>588</v>
      </c>
      <c r="H2" s="36" t="s">
        <v>587</v>
      </c>
      <c r="I2" s="37" t="s">
        <v>589</v>
      </c>
      <c r="J2" s="36" t="s">
        <v>587</v>
      </c>
      <c r="K2" s="37" t="s">
        <v>590</v>
      </c>
      <c r="L2" s="36" t="s">
        <v>587</v>
      </c>
      <c r="M2" s="37" t="s">
        <v>591</v>
      </c>
      <c r="N2" s="36" t="s">
        <v>587</v>
      </c>
      <c r="O2" s="37" t="s">
        <v>592</v>
      </c>
      <c r="P2" s="36" t="s">
        <v>587</v>
      </c>
      <c r="Q2" s="37" t="s">
        <v>593</v>
      </c>
      <c r="R2" s="36" t="s">
        <v>587</v>
      </c>
      <c r="S2" s="37" t="s">
        <v>594</v>
      </c>
      <c r="T2" s="36" t="s">
        <v>587</v>
      </c>
    </row>
    <row r="3" s="27" customFormat="1" ht="15" spans="1:20">
      <c r="A3" s="38" t="s">
        <v>12</v>
      </c>
      <c r="B3" s="39" t="s">
        <v>553</v>
      </c>
      <c r="C3" s="40" t="s">
        <v>12</v>
      </c>
      <c r="D3" s="41" t="s">
        <v>373</v>
      </c>
      <c r="E3" s="42" t="s">
        <v>514</v>
      </c>
      <c r="F3" s="43" t="s">
        <v>514</v>
      </c>
      <c r="G3" s="42" t="s">
        <v>595</v>
      </c>
      <c r="H3" s="43" t="s">
        <v>12</v>
      </c>
      <c r="I3" s="44"/>
      <c r="J3" s="43"/>
      <c r="K3" s="42"/>
      <c r="L3" s="43"/>
      <c r="M3" s="42"/>
      <c r="N3" s="43"/>
      <c r="O3" s="42"/>
      <c r="P3" s="43"/>
      <c r="Q3" s="42"/>
      <c r="R3" s="43"/>
      <c r="S3" s="42"/>
      <c r="T3" s="45"/>
    </row>
    <row r="4" s="27" customFormat="1" ht="15" spans="1:20">
      <c r="A4" s="38" t="s">
        <v>514</v>
      </c>
      <c r="B4" s="39" t="s">
        <v>554</v>
      </c>
      <c r="C4" s="46" t="s">
        <v>517</v>
      </c>
      <c r="D4" s="41" t="s">
        <v>373</v>
      </c>
      <c r="E4" s="47" t="s">
        <v>12</v>
      </c>
      <c r="F4" s="48" t="s">
        <v>514</v>
      </c>
      <c r="G4" s="47" t="s">
        <v>468</v>
      </c>
      <c r="H4" s="48" t="s">
        <v>596</v>
      </c>
      <c r="I4" s="47" t="s">
        <v>596</v>
      </c>
      <c r="J4" s="48" t="s">
        <v>595</v>
      </c>
      <c r="K4" s="47" t="s">
        <v>595</v>
      </c>
      <c r="L4" s="48" t="s">
        <v>468</v>
      </c>
      <c r="M4" s="49"/>
      <c r="N4" s="48"/>
      <c r="O4" s="47"/>
      <c r="P4" s="48"/>
      <c r="Q4" s="47"/>
      <c r="R4" s="48"/>
      <c r="S4" s="42"/>
      <c r="T4" s="38"/>
    </row>
    <row r="5" s="27" customFormat="1" ht="15" spans="1:20">
      <c r="A5" s="38" t="s">
        <v>468</v>
      </c>
      <c r="B5" s="39" t="s">
        <v>555</v>
      </c>
      <c r="C5" s="40" t="s">
        <v>470</v>
      </c>
      <c r="D5" s="41" t="s">
        <v>373</v>
      </c>
      <c r="E5" s="47" t="s">
        <v>514</v>
      </c>
      <c r="F5" s="48" t="s">
        <v>596</v>
      </c>
      <c r="G5" s="47" t="s">
        <v>596</v>
      </c>
      <c r="H5" s="48" t="s">
        <v>500</v>
      </c>
      <c r="I5" s="47" t="s">
        <v>500</v>
      </c>
      <c r="J5" s="48" t="s">
        <v>597</v>
      </c>
      <c r="K5" s="47" t="s">
        <v>501</v>
      </c>
      <c r="L5" s="48" t="s">
        <v>598</v>
      </c>
      <c r="M5" s="49"/>
      <c r="N5" s="48"/>
      <c r="O5" s="47"/>
      <c r="P5" s="48"/>
      <c r="Q5" s="47"/>
      <c r="R5" s="48"/>
      <c r="S5" s="42"/>
      <c r="T5" s="38"/>
    </row>
    <row r="6" s="27" customFormat="1" ht="15" spans="1:20">
      <c r="A6" s="38" t="s">
        <v>595</v>
      </c>
      <c r="B6" s="39" t="s">
        <v>556</v>
      </c>
      <c r="C6" s="46" t="s">
        <v>485</v>
      </c>
      <c r="D6" s="41" t="s">
        <v>373</v>
      </c>
      <c r="E6" s="47" t="s">
        <v>12</v>
      </c>
      <c r="F6" s="48" t="s">
        <v>12</v>
      </c>
      <c r="G6" s="47" t="s">
        <v>514</v>
      </c>
      <c r="H6" s="48" t="s">
        <v>468</v>
      </c>
      <c r="I6" s="47" t="s">
        <v>596</v>
      </c>
      <c r="J6" s="48" t="s">
        <v>100</v>
      </c>
      <c r="K6" s="47" t="s">
        <v>109</v>
      </c>
      <c r="L6" s="48" t="s">
        <v>501</v>
      </c>
      <c r="M6" s="49"/>
      <c r="N6" s="48"/>
      <c r="O6" s="47"/>
      <c r="P6" s="48"/>
      <c r="Q6" s="47"/>
      <c r="R6" s="48"/>
      <c r="S6" s="42"/>
      <c r="T6" s="38"/>
    </row>
    <row r="7" s="27" customFormat="1" ht="15" spans="1:20">
      <c r="A7" s="38" t="s">
        <v>596</v>
      </c>
      <c r="B7" s="39" t="s">
        <v>557</v>
      </c>
      <c r="C7" s="40" t="s">
        <v>599</v>
      </c>
      <c r="D7" s="41" t="s">
        <v>373</v>
      </c>
      <c r="E7" s="47" t="s">
        <v>468</v>
      </c>
      <c r="F7" s="48" t="s">
        <v>500</v>
      </c>
      <c r="G7" s="47" t="s">
        <v>600</v>
      </c>
      <c r="H7" s="48" t="s">
        <v>116</v>
      </c>
      <c r="I7" s="47" t="s">
        <v>116</v>
      </c>
      <c r="J7" s="48" t="s">
        <v>109</v>
      </c>
      <c r="K7" s="47" t="s">
        <v>595</v>
      </c>
      <c r="L7" s="48" t="s">
        <v>100</v>
      </c>
      <c r="M7" s="47" t="s">
        <v>514</v>
      </c>
      <c r="N7" s="48" t="s">
        <v>595</v>
      </c>
      <c r="O7" s="49"/>
      <c r="P7" s="48"/>
      <c r="Q7" s="47"/>
      <c r="R7" s="48"/>
      <c r="S7" s="42"/>
      <c r="T7" s="38"/>
    </row>
    <row r="8" s="27" customFormat="1" ht="15" spans="1:20">
      <c r="A8" s="38" t="s">
        <v>500</v>
      </c>
      <c r="B8" s="39" t="s">
        <v>558</v>
      </c>
      <c r="C8" s="46" t="s">
        <v>601</v>
      </c>
      <c r="D8" s="41" t="s">
        <v>373</v>
      </c>
      <c r="E8" s="47" t="s">
        <v>597</v>
      </c>
      <c r="F8" s="48" t="s">
        <v>120</v>
      </c>
      <c r="G8" s="47" t="s">
        <v>501</v>
      </c>
      <c r="H8" s="48" t="s">
        <v>600</v>
      </c>
      <c r="I8" s="47" t="s">
        <v>468</v>
      </c>
      <c r="J8" s="48" t="s">
        <v>597</v>
      </c>
      <c r="K8" s="49"/>
      <c r="L8" s="48"/>
      <c r="M8" s="47"/>
      <c r="N8" s="48"/>
      <c r="O8" s="47"/>
      <c r="P8" s="48"/>
      <c r="Q8" s="47"/>
      <c r="R8" s="48"/>
      <c r="S8" s="42"/>
      <c r="T8" s="38"/>
    </row>
    <row r="9" s="27" customFormat="1" ht="15" spans="1:20">
      <c r="A9" s="38" t="s">
        <v>598</v>
      </c>
      <c r="B9" s="39" t="s">
        <v>559</v>
      </c>
      <c r="C9" s="40" t="s">
        <v>602</v>
      </c>
      <c r="D9" s="41" t="s">
        <v>373</v>
      </c>
      <c r="E9" s="47" t="s">
        <v>597</v>
      </c>
      <c r="F9" s="48" t="s">
        <v>603</v>
      </c>
      <c r="G9" s="47" t="s">
        <v>100</v>
      </c>
      <c r="H9" s="48" t="s">
        <v>484</v>
      </c>
      <c r="I9" s="49"/>
      <c r="J9" s="48"/>
      <c r="K9" s="47"/>
      <c r="L9" s="48"/>
      <c r="M9" s="47"/>
      <c r="N9" s="48"/>
      <c r="O9" s="47"/>
      <c r="P9" s="48"/>
      <c r="Q9" s="47"/>
      <c r="R9" s="48"/>
      <c r="S9" s="42"/>
      <c r="T9" s="38"/>
    </row>
    <row r="10" s="27" customFormat="1" ht="15" spans="1:20">
      <c r="A10" s="38" t="s">
        <v>597</v>
      </c>
      <c r="B10" s="39" t="s">
        <v>560</v>
      </c>
      <c r="C10" s="46" t="s">
        <v>604</v>
      </c>
      <c r="D10" s="41" t="s">
        <v>373</v>
      </c>
      <c r="E10" s="47" t="s">
        <v>598</v>
      </c>
      <c r="F10" s="48" t="s">
        <v>603</v>
      </c>
      <c r="G10" s="47" t="s">
        <v>100</v>
      </c>
      <c r="H10" s="48" t="s">
        <v>605</v>
      </c>
      <c r="I10" s="47" t="s">
        <v>606</v>
      </c>
      <c r="J10" s="48" t="s">
        <v>607</v>
      </c>
      <c r="K10" s="47" t="s">
        <v>501</v>
      </c>
      <c r="L10" s="48" t="s">
        <v>517</v>
      </c>
      <c r="M10" s="47" t="s">
        <v>500</v>
      </c>
      <c r="N10" s="48" t="s">
        <v>120</v>
      </c>
      <c r="O10" s="49"/>
      <c r="P10" s="48"/>
      <c r="Q10" s="47"/>
      <c r="R10" s="48"/>
      <c r="S10" s="42"/>
      <c r="T10" s="38"/>
    </row>
    <row r="11" s="27" customFormat="1" ht="15" spans="1:20">
      <c r="A11" s="38" t="s">
        <v>501</v>
      </c>
      <c r="B11" s="39" t="s">
        <v>561</v>
      </c>
      <c r="C11" s="40" t="s">
        <v>608</v>
      </c>
      <c r="D11" s="41" t="s">
        <v>373</v>
      </c>
      <c r="E11" s="47" t="s">
        <v>500</v>
      </c>
      <c r="F11" s="48" t="s">
        <v>600</v>
      </c>
      <c r="G11" s="47" t="s">
        <v>597</v>
      </c>
      <c r="H11" s="48" t="s">
        <v>517</v>
      </c>
      <c r="I11" s="47" t="s">
        <v>606</v>
      </c>
      <c r="J11" s="48" t="s">
        <v>609</v>
      </c>
      <c r="K11" s="47" t="s">
        <v>120</v>
      </c>
      <c r="L11" s="48" t="s">
        <v>610</v>
      </c>
      <c r="M11" s="47" t="s">
        <v>600</v>
      </c>
      <c r="N11" s="48" t="s">
        <v>611</v>
      </c>
      <c r="O11" s="47" t="s">
        <v>468</v>
      </c>
      <c r="P11" s="48" t="s">
        <v>598</v>
      </c>
      <c r="Q11" s="49"/>
      <c r="R11" s="48"/>
      <c r="S11" s="42"/>
      <c r="T11" s="38"/>
    </row>
    <row r="12" s="27" customFormat="1" ht="15" spans="1:20">
      <c r="A12" s="38" t="s">
        <v>100</v>
      </c>
      <c r="B12" s="39" t="s">
        <v>562</v>
      </c>
      <c r="C12" s="46" t="s">
        <v>612</v>
      </c>
      <c r="D12" s="41" t="s">
        <v>373</v>
      </c>
      <c r="E12" s="47" t="s">
        <v>166</v>
      </c>
      <c r="F12" s="48" t="s">
        <v>613</v>
      </c>
      <c r="G12" s="47" t="s">
        <v>606</v>
      </c>
      <c r="H12" s="48" t="s">
        <v>614</v>
      </c>
      <c r="I12" s="47" t="s">
        <v>597</v>
      </c>
      <c r="J12" s="48" t="s">
        <v>605</v>
      </c>
      <c r="K12" s="47" t="s">
        <v>598</v>
      </c>
      <c r="L12" s="48" t="s">
        <v>484</v>
      </c>
      <c r="M12" s="49"/>
      <c r="N12" s="48"/>
      <c r="O12" s="47"/>
      <c r="P12" s="48"/>
      <c r="Q12" s="47"/>
      <c r="R12" s="48"/>
      <c r="S12" s="42"/>
      <c r="T12" s="38"/>
    </row>
    <row r="13" s="27" customFormat="1" ht="15" spans="1:20">
      <c r="A13" s="38" t="s">
        <v>109</v>
      </c>
      <c r="B13" s="39" t="s">
        <v>563</v>
      </c>
      <c r="C13" s="40" t="s">
        <v>406</v>
      </c>
      <c r="D13" s="41" t="s">
        <v>373</v>
      </c>
      <c r="E13" s="47" t="s">
        <v>595</v>
      </c>
      <c r="F13" s="48" t="s">
        <v>501</v>
      </c>
      <c r="G13" s="47" t="s">
        <v>116</v>
      </c>
      <c r="H13" s="48" t="s">
        <v>615</v>
      </c>
      <c r="I13" s="47" t="s">
        <v>517</v>
      </c>
      <c r="J13" s="48" t="s">
        <v>166</v>
      </c>
      <c r="K13" s="47" t="s">
        <v>484</v>
      </c>
      <c r="L13" s="48" t="s">
        <v>606</v>
      </c>
      <c r="M13" s="49"/>
      <c r="N13" s="48"/>
      <c r="O13" s="47"/>
      <c r="P13" s="48"/>
      <c r="Q13" s="47"/>
      <c r="R13" s="48"/>
      <c r="S13" s="42"/>
      <c r="T13" s="38"/>
    </row>
    <row r="14" s="27" customFormat="1" ht="15" spans="1:20">
      <c r="A14" s="38" t="s">
        <v>116</v>
      </c>
      <c r="B14" s="39" t="s">
        <v>564</v>
      </c>
      <c r="C14" s="46" t="s">
        <v>506</v>
      </c>
      <c r="D14" s="41" t="s">
        <v>373</v>
      </c>
      <c r="E14" s="47" t="s">
        <v>596</v>
      </c>
      <c r="F14" s="48" t="s">
        <v>109</v>
      </c>
      <c r="G14" s="47" t="s">
        <v>600</v>
      </c>
      <c r="H14" s="48" t="s">
        <v>616</v>
      </c>
      <c r="I14" s="47" t="s">
        <v>603</v>
      </c>
      <c r="J14" s="48" t="s">
        <v>617</v>
      </c>
      <c r="K14" s="47" t="s">
        <v>517</v>
      </c>
      <c r="L14" s="48" t="s">
        <v>173</v>
      </c>
      <c r="M14" s="47" t="s">
        <v>109</v>
      </c>
      <c r="N14" s="48" t="s">
        <v>615</v>
      </c>
      <c r="O14" s="49"/>
      <c r="P14" s="48"/>
      <c r="Q14" s="47"/>
      <c r="R14" s="48"/>
      <c r="S14" s="42"/>
      <c r="T14" s="38"/>
    </row>
    <row r="15" s="27" customFormat="1" ht="15" spans="1:20">
      <c r="A15" s="38" t="s">
        <v>600</v>
      </c>
      <c r="B15" s="39" t="s">
        <v>565</v>
      </c>
      <c r="C15" s="40" t="s">
        <v>136</v>
      </c>
      <c r="D15" s="41" t="s">
        <v>373</v>
      </c>
      <c r="E15" s="47" t="s">
        <v>501</v>
      </c>
      <c r="F15" s="48" t="s">
        <v>611</v>
      </c>
      <c r="G15" s="47" t="s">
        <v>120</v>
      </c>
      <c r="H15" s="48" t="s">
        <v>470</v>
      </c>
      <c r="I15" s="47" t="s">
        <v>609</v>
      </c>
      <c r="J15" s="48" t="s">
        <v>618</v>
      </c>
      <c r="K15" s="47" t="s">
        <v>603</v>
      </c>
      <c r="L15" s="48" t="s">
        <v>619</v>
      </c>
      <c r="M15" s="47" t="s">
        <v>116</v>
      </c>
      <c r="N15" s="48" t="s">
        <v>616</v>
      </c>
      <c r="O15" s="47" t="s">
        <v>596</v>
      </c>
      <c r="P15" s="48" t="s">
        <v>116</v>
      </c>
      <c r="Q15" s="49"/>
      <c r="R15" s="48"/>
      <c r="S15" s="42"/>
      <c r="T15" s="38"/>
    </row>
    <row r="16" s="27" customFormat="1" ht="15" spans="1:20">
      <c r="A16" s="38" t="s">
        <v>120</v>
      </c>
      <c r="B16" s="39" t="s">
        <v>566</v>
      </c>
      <c r="C16" s="46" t="s">
        <v>620</v>
      </c>
      <c r="D16" s="41" t="s">
        <v>373</v>
      </c>
      <c r="E16" s="47" t="s">
        <v>501</v>
      </c>
      <c r="F16" s="48" t="s">
        <v>610</v>
      </c>
      <c r="G16" s="47" t="s">
        <v>614</v>
      </c>
      <c r="H16" s="48" t="s">
        <v>472</v>
      </c>
      <c r="I16" s="47" t="s">
        <v>609</v>
      </c>
      <c r="J16" s="48" t="s">
        <v>471</v>
      </c>
      <c r="K16" s="47" t="s">
        <v>600</v>
      </c>
      <c r="L16" s="48" t="s">
        <v>470</v>
      </c>
      <c r="M16" s="49"/>
      <c r="N16" s="48"/>
      <c r="O16" s="47"/>
      <c r="P16" s="48"/>
      <c r="Q16" s="47"/>
      <c r="R16" s="48"/>
      <c r="S16" s="42"/>
      <c r="T16" s="38"/>
    </row>
    <row r="17" s="27" customFormat="1" ht="15" spans="1:20">
      <c r="A17" s="38" t="s">
        <v>603</v>
      </c>
      <c r="B17" s="39" t="s">
        <v>567</v>
      </c>
      <c r="C17" s="46" t="s">
        <v>621</v>
      </c>
      <c r="D17" s="41" t="s">
        <v>373</v>
      </c>
      <c r="E17" s="47" t="s">
        <v>600</v>
      </c>
      <c r="F17" s="48" t="s">
        <v>619</v>
      </c>
      <c r="G17" s="47" t="s">
        <v>609</v>
      </c>
      <c r="H17" s="48" t="s">
        <v>475</v>
      </c>
      <c r="I17" s="47" t="s">
        <v>610</v>
      </c>
      <c r="J17" s="48" t="s">
        <v>474</v>
      </c>
      <c r="K17" s="47" t="s">
        <v>517</v>
      </c>
      <c r="L17" s="48" t="s">
        <v>473</v>
      </c>
      <c r="M17" s="47" t="s">
        <v>116</v>
      </c>
      <c r="N17" s="48" t="s">
        <v>617</v>
      </c>
      <c r="O17" s="49"/>
      <c r="P17" s="48"/>
      <c r="Q17" s="47"/>
      <c r="R17" s="48"/>
      <c r="S17" s="42"/>
      <c r="T17" s="38"/>
    </row>
    <row r="18" s="27" customFormat="1" ht="15" spans="1:20">
      <c r="A18" s="38" t="s">
        <v>484</v>
      </c>
      <c r="B18" s="39" t="s">
        <v>568</v>
      </c>
      <c r="C18" s="46" t="s">
        <v>622</v>
      </c>
      <c r="D18" s="41" t="s">
        <v>373</v>
      </c>
      <c r="E18" s="47" t="s">
        <v>109</v>
      </c>
      <c r="F18" s="48" t="s">
        <v>606</v>
      </c>
      <c r="G18" s="47" t="s">
        <v>517</v>
      </c>
      <c r="H18" s="48" t="s">
        <v>476</v>
      </c>
      <c r="I18" s="47" t="s">
        <v>607</v>
      </c>
      <c r="J18" s="48" t="s">
        <v>477</v>
      </c>
      <c r="K18" s="49"/>
      <c r="L18" s="48"/>
      <c r="M18" s="47"/>
      <c r="N18" s="48"/>
      <c r="O18" s="47"/>
      <c r="P18" s="48"/>
      <c r="Q18" s="47"/>
      <c r="R18" s="48"/>
      <c r="S18" s="42"/>
      <c r="T18" s="38"/>
    </row>
    <row r="19" s="27" customFormat="1" ht="15" spans="1:20">
      <c r="A19" s="38" t="s">
        <v>517</v>
      </c>
      <c r="B19" s="39" t="s">
        <v>569</v>
      </c>
      <c r="C19" s="46" t="s">
        <v>12</v>
      </c>
      <c r="D19" s="41" t="s">
        <v>387</v>
      </c>
      <c r="E19" s="47" t="s">
        <v>116</v>
      </c>
      <c r="F19" s="48" t="s">
        <v>173</v>
      </c>
      <c r="G19" s="47" t="s">
        <v>603</v>
      </c>
      <c r="H19" s="48" t="s">
        <v>473</v>
      </c>
      <c r="I19" s="47" t="s">
        <v>610</v>
      </c>
      <c r="J19" s="48" t="s">
        <v>479</v>
      </c>
      <c r="K19" s="47" t="s">
        <v>607</v>
      </c>
      <c r="L19" s="48" t="s">
        <v>478</v>
      </c>
      <c r="M19" s="47" t="s">
        <v>484</v>
      </c>
      <c r="N19" s="48" t="s">
        <v>476</v>
      </c>
      <c r="O19" s="47" t="s">
        <v>109</v>
      </c>
      <c r="P19" s="48" t="s">
        <v>166</v>
      </c>
      <c r="Q19" s="49"/>
      <c r="R19" s="48"/>
      <c r="S19" s="42"/>
      <c r="T19" s="38"/>
    </row>
    <row r="20" s="27" customFormat="1" ht="15" spans="1:20">
      <c r="A20" s="38" t="s">
        <v>607</v>
      </c>
      <c r="B20" s="39" t="s">
        <v>570</v>
      </c>
      <c r="C20" s="46" t="s">
        <v>517</v>
      </c>
      <c r="D20" s="41" t="s">
        <v>387</v>
      </c>
      <c r="E20" s="47" t="s">
        <v>484</v>
      </c>
      <c r="F20" s="48" t="s">
        <v>477</v>
      </c>
      <c r="G20" s="47" t="s">
        <v>517</v>
      </c>
      <c r="H20" s="48" t="s">
        <v>478</v>
      </c>
      <c r="I20" s="47" t="s">
        <v>610</v>
      </c>
      <c r="J20" s="48" t="s">
        <v>201</v>
      </c>
      <c r="K20" s="47" t="s">
        <v>605</v>
      </c>
      <c r="L20" s="48" t="s">
        <v>206</v>
      </c>
      <c r="M20" s="49"/>
      <c r="N20" s="48"/>
      <c r="O20" s="47"/>
      <c r="P20" s="48"/>
      <c r="Q20" s="47"/>
      <c r="R20" s="48"/>
      <c r="S20" s="42"/>
      <c r="T20" s="38"/>
    </row>
    <row r="21" s="27" customFormat="1" ht="15" spans="1:20">
      <c r="A21" s="38" t="s">
        <v>605</v>
      </c>
      <c r="B21" s="39" t="s">
        <v>571</v>
      </c>
      <c r="C21" s="46" t="s">
        <v>470</v>
      </c>
      <c r="D21" s="41" t="s">
        <v>387</v>
      </c>
      <c r="E21" s="47" t="s">
        <v>607</v>
      </c>
      <c r="F21" s="48" t="s">
        <v>206</v>
      </c>
      <c r="G21" s="47" t="s">
        <v>613</v>
      </c>
      <c r="H21" s="48" t="s">
        <v>481</v>
      </c>
      <c r="I21" s="47" t="s">
        <v>610</v>
      </c>
      <c r="J21" s="48" t="s">
        <v>480</v>
      </c>
      <c r="K21" s="49"/>
      <c r="L21" s="48"/>
      <c r="M21" s="47"/>
      <c r="N21" s="48"/>
      <c r="O21" s="47"/>
      <c r="P21" s="48"/>
      <c r="Q21" s="47"/>
      <c r="R21" s="48"/>
      <c r="S21" s="42"/>
      <c r="T21" s="38"/>
    </row>
    <row r="22" s="27" customFormat="1" ht="15" spans="1:20">
      <c r="A22" s="38" t="s">
        <v>611</v>
      </c>
      <c r="B22" s="39" t="s">
        <v>572</v>
      </c>
      <c r="C22" s="46" t="s">
        <v>485</v>
      </c>
      <c r="D22" s="41" t="s">
        <v>387</v>
      </c>
      <c r="E22" s="47" t="s">
        <v>615</v>
      </c>
      <c r="F22" s="48" t="s">
        <v>482</v>
      </c>
      <c r="G22" s="47" t="s">
        <v>614</v>
      </c>
      <c r="H22" s="48" t="s">
        <v>483</v>
      </c>
      <c r="I22" s="47" t="s">
        <v>617</v>
      </c>
      <c r="J22" s="48" t="s">
        <v>485</v>
      </c>
      <c r="K22" s="49"/>
      <c r="L22" s="48"/>
      <c r="M22" s="47"/>
      <c r="N22" s="48"/>
      <c r="O22" s="47"/>
      <c r="P22" s="48"/>
      <c r="Q22" s="47"/>
      <c r="R22" s="48"/>
      <c r="S22" s="42"/>
      <c r="T22" s="38"/>
    </row>
    <row r="23" s="27" customFormat="1" ht="15" spans="1:20">
      <c r="A23" s="38" t="s">
        <v>610</v>
      </c>
      <c r="B23" s="39" t="s">
        <v>573</v>
      </c>
      <c r="C23" s="46" t="s">
        <v>599</v>
      </c>
      <c r="D23" s="41" t="s">
        <v>387</v>
      </c>
      <c r="E23" s="47" t="s">
        <v>609</v>
      </c>
      <c r="F23" s="48" t="s">
        <v>487</v>
      </c>
      <c r="G23" s="47" t="s">
        <v>613</v>
      </c>
      <c r="H23" s="48" t="s">
        <v>486</v>
      </c>
      <c r="I23" s="47" t="s">
        <v>605</v>
      </c>
      <c r="J23" s="48" t="s">
        <v>480</v>
      </c>
      <c r="K23" s="47" t="s">
        <v>607</v>
      </c>
      <c r="L23" s="48" t="s">
        <v>201</v>
      </c>
      <c r="M23" s="47" t="s">
        <v>517</v>
      </c>
      <c r="N23" s="48" t="s">
        <v>479</v>
      </c>
      <c r="O23" s="47" t="s">
        <v>603</v>
      </c>
      <c r="P23" s="48" t="s">
        <v>474</v>
      </c>
      <c r="Q23" s="49"/>
      <c r="R23" s="48"/>
      <c r="S23" s="42"/>
      <c r="T23" s="38"/>
    </row>
    <row r="24" s="27" customFormat="1" ht="15" spans="1:20">
      <c r="A24" s="38" t="s">
        <v>609</v>
      </c>
      <c r="B24" s="39" t="s">
        <v>574</v>
      </c>
      <c r="C24" s="46" t="s">
        <v>601</v>
      </c>
      <c r="D24" s="41" t="s">
        <v>387</v>
      </c>
      <c r="E24" s="47" t="s">
        <v>614</v>
      </c>
      <c r="F24" s="48" t="s">
        <v>490</v>
      </c>
      <c r="G24" s="47" t="s">
        <v>615</v>
      </c>
      <c r="H24" s="48" t="s">
        <v>489</v>
      </c>
      <c r="I24" s="47" t="s">
        <v>613</v>
      </c>
      <c r="J24" s="48" t="s">
        <v>488</v>
      </c>
      <c r="K24" s="47" t="s">
        <v>610</v>
      </c>
      <c r="L24" s="48" t="s">
        <v>487</v>
      </c>
      <c r="M24" s="47" t="s">
        <v>603</v>
      </c>
      <c r="N24" s="48" t="s">
        <v>475</v>
      </c>
      <c r="O24" s="47" t="s">
        <v>600</v>
      </c>
      <c r="P24" s="48" t="s">
        <v>618</v>
      </c>
      <c r="Q24" s="47" t="s">
        <v>120</v>
      </c>
      <c r="R24" s="48" t="s">
        <v>471</v>
      </c>
      <c r="S24" s="49"/>
      <c r="T24" s="38"/>
    </row>
    <row r="25" s="27" customFormat="1" ht="15" spans="1:20">
      <c r="A25" s="38" t="s">
        <v>614</v>
      </c>
      <c r="B25" s="39" t="s">
        <v>575</v>
      </c>
      <c r="C25" s="46" t="s">
        <v>602</v>
      </c>
      <c r="D25" s="41" t="s">
        <v>387</v>
      </c>
      <c r="E25" s="47" t="s">
        <v>173</v>
      </c>
      <c r="F25" s="48" t="s">
        <v>491</v>
      </c>
      <c r="G25" s="47" t="s">
        <v>611</v>
      </c>
      <c r="H25" s="48" t="s">
        <v>483</v>
      </c>
      <c r="I25" s="47" t="s">
        <v>615</v>
      </c>
      <c r="J25" s="48" t="s">
        <v>493</v>
      </c>
      <c r="K25" s="47" t="s">
        <v>609</v>
      </c>
      <c r="L25" s="48" t="s">
        <v>490</v>
      </c>
      <c r="M25" s="47" t="s">
        <v>120</v>
      </c>
      <c r="N25" s="48" t="s">
        <v>472</v>
      </c>
      <c r="O25" s="49"/>
      <c r="P25" s="48"/>
      <c r="Q25" s="47"/>
      <c r="R25" s="48"/>
      <c r="S25" s="42"/>
      <c r="T25" s="38"/>
    </row>
    <row r="26" s="27" customFormat="1" ht="15" spans="1:20">
      <c r="A26" s="38" t="s">
        <v>613</v>
      </c>
      <c r="B26" s="39" t="s">
        <v>576</v>
      </c>
      <c r="C26" s="46" t="s">
        <v>604</v>
      </c>
      <c r="D26" s="41" t="s">
        <v>387</v>
      </c>
      <c r="E26" s="47" t="s">
        <v>609</v>
      </c>
      <c r="F26" s="48" t="s">
        <v>488</v>
      </c>
      <c r="G26" s="47" t="s">
        <v>615</v>
      </c>
      <c r="H26" s="48" t="s">
        <v>492</v>
      </c>
      <c r="I26" s="47" t="s">
        <v>605</v>
      </c>
      <c r="J26" s="48" t="s">
        <v>481</v>
      </c>
      <c r="K26" s="47" t="s">
        <v>610</v>
      </c>
      <c r="L26" s="48" t="s">
        <v>486</v>
      </c>
      <c r="M26" s="49"/>
      <c r="N26" s="48"/>
      <c r="O26" s="47"/>
      <c r="P26" s="48"/>
      <c r="Q26" s="47"/>
      <c r="R26" s="48"/>
      <c r="S26" s="42"/>
      <c r="T26" s="38"/>
    </row>
    <row r="27" s="27" customFormat="1" ht="15" spans="1:20">
      <c r="A27" s="38" t="s">
        <v>615</v>
      </c>
      <c r="B27" s="39" t="s">
        <v>577</v>
      </c>
      <c r="C27" s="46" t="s">
        <v>608</v>
      </c>
      <c r="D27" s="41" t="s">
        <v>387</v>
      </c>
      <c r="E27" s="47" t="s">
        <v>614</v>
      </c>
      <c r="F27" s="48" t="s">
        <v>493</v>
      </c>
      <c r="G27" s="47" t="s">
        <v>611</v>
      </c>
      <c r="H27" s="48" t="s">
        <v>482</v>
      </c>
      <c r="I27" s="47" t="s">
        <v>613</v>
      </c>
      <c r="J27" s="48" t="s">
        <v>492</v>
      </c>
      <c r="K27" s="47" t="s">
        <v>609</v>
      </c>
      <c r="L27" s="48" t="s">
        <v>489</v>
      </c>
      <c r="M27" s="49"/>
      <c r="N27" s="48"/>
      <c r="O27" s="47"/>
      <c r="P27" s="48"/>
      <c r="Q27" s="47"/>
      <c r="R27" s="48"/>
      <c r="S27" s="42"/>
      <c r="T27" s="38"/>
    </row>
    <row r="28" s="27" customFormat="1" ht="15" spans="1:20">
      <c r="A28" s="38" t="s">
        <v>606</v>
      </c>
      <c r="B28" s="39" t="s">
        <v>578</v>
      </c>
      <c r="C28" s="46" t="s">
        <v>612</v>
      </c>
      <c r="D28" s="41" t="s">
        <v>387</v>
      </c>
      <c r="E28" s="47" t="s">
        <v>100</v>
      </c>
      <c r="F28" s="48" t="s">
        <v>614</v>
      </c>
      <c r="G28" s="47" t="s">
        <v>166</v>
      </c>
      <c r="H28" s="48" t="s">
        <v>490</v>
      </c>
      <c r="I28" s="47" t="s">
        <v>173</v>
      </c>
      <c r="J28" s="48" t="s">
        <v>494</v>
      </c>
      <c r="K28" s="47" t="s">
        <v>501</v>
      </c>
      <c r="L28" s="48" t="s">
        <v>609</v>
      </c>
      <c r="M28" s="47" t="s">
        <v>597</v>
      </c>
      <c r="N28" s="48" t="s">
        <v>607</v>
      </c>
      <c r="O28" s="49"/>
      <c r="P28" s="48"/>
      <c r="Q28" s="47"/>
      <c r="R28" s="48"/>
      <c r="S28" s="42"/>
      <c r="T28" s="38"/>
    </row>
    <row r="29" s="27" customFormat="1" ht="15" spans="1:20">
      <c r="A29" s="38" t="s">
        <v>166</v>
      </c>
      <c r="B29" s="39" t="s">
        <v>579</v>
      </c>
      <c r="C29" s="46" t="s">
        <v>406</v>
      </c>
      <c r="D29" s="41" t="s">
        <v>387</v>
      </c>
      <c r="E29" s="47" t="s">
        <v>616</v>
      </c>
      <c r="F29" s="48" t="s">
        <v>498</v>
      </c>
      <c r="G29" s="47" t="s">
        <v>617</v>
      </c>
      <c r="H29" s="48" t="s">
        <v>495</v>
      </c>
      <c r="I29" s="47" t="s">
        <v>173</v>
      </c>
      <c r="J29" s="48" t="s">
        <v>497</v>
      </c>
      <c r="K29" s="47" t="s">
        <v>606</v>
      </c>
      <c r="L29" s="48" t="s">
        <v>229</v>
      </c>
      <c r="M29" s="47" t="s">
        <v>100</v>
      </c>
      <c r="N29" s="48" t="s">
        <v>613</v>
      </c>
      <c r="O29" s="49"/>
      <c r="P29" s="48"/>
      <c r="Q29" s="47"/>
      <c r="R29" s="48"/>
      <c r="S29" s="42"/>
      <c r="T29" s="38"/>
    </row>
    <row r="30" s="27" customFormat="1" ht="15" spans="1:20">
      <c r="A30" s="38" t="s">
        <v>173</v>
      </c>
      <c r="B30" s="39" t="s">
        <v>580</v>
      </c>
      <c r="C30" s="46" t="s">
        <v>506</v>
      </c>
      <c r="D30" s="41" t="s">
        <v>387</v>
      </c>
      <c r="E30" s="47" t="s">
        <v>606</v>
      </c>
      <c r="F30" s="48" t="s">
        <v>494</v>
      </c>
      <c r="G30" s="47" t="s">
        <v>166</v>
      </c>
      <c r="H30" s="48" t="s">
        <v>497</v>
      </c>
      <c r="I30" s="47" t="s">
        <v>617</v>
      </c>
      <c r="J30" s="48" t="s">
        <v>496</v>
      </c>
      <c r="K30" s="47" t="s">
        <v>614</v>
      </c>
      <c r="L30" s="48" t="s">
        <v>480</v>
      </c>
      <c r="M30" s="49"/>
      <c r="N30" s="48"/>
      <c r="O30" s="47"/>
      <c r="P30" s="48"/>
      <c r="Q30" s="47"/>
      <c r="R30" s="48"/>
      <c r="S30" s="42"/>
      <c r="T30" s="38"/>
    </row>
    <row r="31" s="27" customFormat="1" ht="15" spans="1:20">
      <c r="A31" s="38" t="s">
        <v>617</v>
      </c>
      <c r="B31" s="39" t="s">
        <v>581</v>
      </c>
      <c r="C31" s="46" t="s">
        <v>136</v>
      </c>
      <c r="D31" s="41" t="s">
        <v>387</v>
      </c>
      <c r="E31" s="47" t="s">
        <v>166</v>
      </c>
      <c r="F31" s="48" t="s">
        <v>495</v>
      </c>
      <c r="G31" s="47" t="s">
        <v>616</v>
      </c>
      <c r="H31" s="48" t="s">
        <v>499</v>
      </c>
      <c r="I31" s="47" t="s">
        <v>611</v>
      </c>
      <c r="J31" s="48" t="s">
        <v>485</v>
      </c>
      <c r="K31" s="47" t="s">
        <v>173</v>
      </c>
      <c r="L31" s="48" t="s">
        <v>496</v>
      </c>
      <c r="M31" s="49"/>
      <c r="N31" s="48"/>
      <c r="O31" s="47"/>
      <c r="P31" s="48"/>
      <c r="Q31" s="47"/>
      <c r="R31" s="48"/>
      <c r="S31" s="42"/>
      <c r="T31" s="38"/>
    </row>
    <row r="32" s="27" customFormat="1" ht="15" spans="1:20">
      <c r="A32" s="50" t="s">
        <v>616</v>
      </c>
      <c r="B32" s="39" t="s">
        <v>582</v>
      </c>
      <c r="C32" s="46" t="s">
        <v>620</v>
      </c>
      <c r="D32" s="41" t="s">
        <v>387</v>
      </c>
      <c r="E32" s="51" t="s">
        <v>166</v>
      </c>
      <c r="F32" s="52" t="s">
        <v>498</v>
      </c>
      <c r="G32" s="51" t="s">
        <v>617</v>
      </c>
      <c r="H32" s="52" t="s">
        <v>499</v>
      </c>
      <c r="I32" s="53"/>
      <c r="J32" s="52"/>
      <c r="K32" s="51"/>
      <c r="L32" s="52"/>
      <c r="M32" s="51"/>
      <c r="N32" s="52"/>
      <c r="O32" s="51"/>
      <c r="P32" s="52"/>
      <c r="Q32" s="51"/>
      <c r="R32" s="52"/>
      <c r="S32" s="42"/>
      <c r="T32" s="54"/>
    </row>
    <row r="33" s="27" customFormat="1" ht="15"/>
    <row r="34" s="27" customFormat="1" spans="1:21">
      <c r="A34" s="55" t="s">
        <v>81</v>
      </c>
      <c r="B34" s="56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7"/>
    </row>
    <row r="35" s="27" customFormat="1" spans="1:21">
      <c r="A35" s="58" t="s">
        <v>12</v>
      </c>
      <c r="B35" s="59" t="s">
        <v>553</v>
      </c>
      <c r="C35" s="60" t="str">
        <f t="shared" ref="C35:C64" si="0">C3</f>
        <v>00</v>
      </c>
      <c r="D35" s="60" t="str">
        <f t="shared" ref="D35:D64" si="1">D3</f>
        <v>9E</v>
      </c>
      <c r="E35" s="61" t="str">
        <f t="shared" ref="E35:T35" si="2">IF(E3="","FF",E3)</f>
        <v>01</v>
      </c>
      <c r="F35" s="62" t="str">
        <f t="shared" si="2"/>
        <v>01</v>
      </c>
      <c r="G35" s="62" t="str">
        <f t="shared" si="2"/>
        <v>03</v>
      </c>
      <c r="H35" s="62" t="str">
        <f t="shared" si="2"/>
        <v>00</v>
      </c>
      <c r="I35" s="62" t="str">
        <f t="shared" si="2"/>
        <v>FF</v>
      </c>
      <c r="J35" s="62" t="str">
        <f t="shared" si="2"/>
        <v>FF</v>
      </c>
      <c r="K35" s="62" t="str">
        <f t="shared" si="2"/>
        <v>FF</v>
      </c>
      <c r="L35" s="62" t="str">
        <f t="shared" si="2"/>
        <v>FF</v>
      </c>
      <c r="M35" s="62" t="str">
        <f t="shared" si="2"/>
        <v>FF</v>
      </c>
      <c r="N35" s="62" t="str">
        <f t="shared" si="2"/>
        <v>FF</v>
      </c>
      <c r="O35" s="62" t="str">
        <f t="shared" si="2"/>
        <v>FF</v>
      </c>
      <c r="P35" s="62" t="str">
        <f t="shared" si="2"/>
        <v>FF</v>
      </c>
      <c r="Q35" s="62" t="str">
        <f t="shared" si="2"/>
        <v>FF</v>
      </c>
      <c r="R35" s="62" t="str">
        <f t="shared" si="2"/>
        <v>FF</v>
      </c>
      <c r="S35" s="62" t="str">
        <f t="shared" si="2"/>
        <v>FF</v>
      </c>
      <c r="T35" s="62" t="str">
        <f t="shared" si="2"/>
        <v>FF</v>
      </c>
      <c r="U35" s="63"/>
    </row>
    <row r="36" s="27" customFormat="1" spans="1:21">
      <c r="A36" s="64" t="s">
        <v>514</v>
      </c>
      <c r="B36" s="59" t="s">
        <v>554</v>
      </c>
      <c r="C36" s="60" t="str">
        <f t="shared" si="0"/>
        <v>10</v>
      </c>
      <c r="D36" s="60" t="str">
        <f t="shared" si="1"/>
        <v>9E</v>
      </c>
      <c r="E36" s="61" t="str">
        <f t="shared" ref="E36:T36" si="3">IF(E4="","FF",E4)</f>
        <v>00</v>
      </c>
      <c r="F36" s="61" t="str">
        <f t="shared" si="3"/>
        <v>01</v>
      </c>
      <c r="G36" s="61" t="str">
        <f t="shared" si="3"/>
        <v>02</v>
      </c>
      <c r="H36" s="61" t="str">
        <f t="shared" si="3"/>
        <v>04</v>
      </c>
      <c r="I36" s="61" t="str">
        <f t="shared" si="3"/>
        <v>04</v>
      </c>
      <c r="J36" s="61" t="str">
        <f t="shared" si="3"/>
        <v>03</v>
      </c>
      <c r="K36" s="61" t="str">
        <f t="shared" si="3"/>
        <v>03</v>
      </c>
      <c r="L36" s="61" t="str">
        <f t="shared" si="3"/>
        <v>02</v>
      </c>
      <c r="M36" s="61" t="str">
        <f t="shared" si="3"/>
        <v>FF</v>
      </c>
      <c r="N36" s="61" t="str">
        <f t="shared" si="3"/>
        <v>FF</v>
      </c>
      <c r="O36" s="61" t="str">
        <f t="shared" si="3"/>
        <v>FF</v>
      </c>
      <c r="P36" s="61" t="str">
        <f t="shared" si="3"/>
        <v>FF</v>
      </c>
      <c r="Q36" s="61" t="str">
        <f t="shared" si="3"/>
        <v>FF</v>
      </c>
      <c r="R36" s="61" t="str">
        <f t="shared" si="3"/>
        <v>FF</v>
      </c>
      <c r="S36" s="61" t="str">
        <f t="shared" si="3"/>
        <v>FF</v>
      </c>
      <c r="T36" s="61" t="str">
        <f t="shared" si="3"/>
        <v>FF</v>
      </c>
      <c r="U36" s="63"/>
    </row>
    <row r="37" s="27" customFormat="1" spans="1:21">
      <c r="A37" s="64" t="s">
        <v>468</v>
      </c>
      <c r="B37" s="59" t="s">
        <v>555</v>
      </c>
      <c r="C37" s="60" t="str">
        <f t="shared" si="0"/>
        <v>20</v>
      </c>
      <c r="D37" s="60" t="str">
        <f t="shared" si="1"/>
        <v>9E</v>
      </c>
      <c r="E37" s="61" t="str">
        <f t="shared" ref="E37:T37" si="4">IF(E5="","FF",E5)</f>
        <v>01</v>
      </c>
      <c r="F37" s="61" t="str">
        <f t="shared" si="4"/>
        <v>04</v>
      </c>
      <c r="G37" s="61" t="str">
        <f t="shared" si="4"/>
        <v>04</v>
      </c>
      <c r="H37" s="61" t="str">
        <f t="shared" si="4"/>
        <v>05</v>
      </c>
      <c r="I37" s="61" t="str">
        <f t="shared" si="4"/>
        <v>05</v>
      </c>
      <c r="J37" s="61" t="str">
        <f t="shared" si="4"/>
        <v>07</v>
      </c>
      <c r="K37" s="61" t="str">
        <f t="shared" si="4"/>
        <v>08</v>
      </c>
      <c r="L37" s="61" t="str">
        <f t="shared" si="4"/>
        <v>06</v>
      </c>
      <c r="M37" s="61" t="str">
        <f t="shared" si="4"/>
        <v>FF</v>
      </c>
      <c r="N37" s="61" t="str">
        <f t="shared" si="4"/>
        <v>FF</v>
      </c>
      <c r="O37" s="61" t="str">
        <f t="shared" si="4"/>
        <v>FF</v>
      </c>
      <c r="P37" s="61" t="str">
        <f t="shared" si="4"/>
        <v>FF</v>
      </c>
      <c r="Q37" s="61" t="str">
        <f t="shared" si="4"/>
        <v>FF</v>
      </c>
      <c r="R37" s="61" t="str">
        <f t="shared" si="4"/>
        <v>FF</v>
      </c>
      <c r="S37" s="61" t="str">
        <f t="shared" si="4"/>
        <v>FF</v>
      </c>
      <c r="T37" s="61" t="str">
        <f t="shared" si="4"/>
        <v>FF</v>
      </c>
      <c r="U37" s="63"/>
    </row>
    <row r="38" s="27" customFormat="1" spans="1:21">
      <c r="A38" s="64" t="s">
        <v>595</v>
      </c>
      <c r="B38" s="59" t="s">
        <v>556</v>
      </c>
      <c r="C38" s="60" t="str">
        <f t="shared" si="0"/>
        <v>30</v>
      </c>
      <c r="D38" s="60" t="str">
        <f t="shared" si="1"/>
        <v>9E</v>
      </c>
      <c r="E38" s="61" t="str">
        <f t="shared" ref="E38:T38" si="5">IF(E6="","FF",E6)</f>
        <v>00</v>
      </c>
      <c r="F38" s="61" t="str">
        <f t="shared" si="5"/>
        <v>00</v>
      </c>
      <c r="G38" s="61" t="str">
        <f t="shared" si="5"/>
        <v>01</v>
      </c>
      <c r="H38" s="61" t="str">
        <f t="shared" si="5"/>
        <v>02</v>
      </c>
      <c r="I38" s="61" t="str">
        <f t="shared" si="5"/>
        <v>04</v>
      </c>
      <c r="J38" s="61" t="str">
        <f t="shared" si="5"/>
        <v>09</v>
      </c>
      <c r="K38" s="61" t="str">
        <f t="shared" si="5"/>
        <v>0A</v>
      </c>
      <c r="L38" s="61" t="str">
        <f t="shared" si="5"/>
        <v>08</v>
      </c>
      <c r="M38" s="61" t="str">
        <f t="shared" si="5"/>
        <v>FF</v>
      </c>
      <c r="N38" s="61" t="str">
        <f t="shared" si="5"/>
        <v>FF</v>
      </c>
      <c r="O38" s="61" t="str">
        <f t="shared" si="5"/>
        <v>FF</v>
      </c>
      <c r="P38" s="61" t="str">
        <f t="shared" si="5"/>
        <v>FF</v>
      </c>
      <c r="Q38" s="61" t="str">
        <f t="shared" si="5"/>
        <v>FF</v>
      </c>
      <c r="R38" s="61" t="str">
        <f t="shared" si="5"/>
        <v>FF</v>
      </c>
      <c r="S38" s="61" t="str">
        <f t="shared" si="5"/>
        <v>FF</v>
      </c>
      <c r="T38" s="61" t="str">
        <f t="shared" si="5"/>
        <v>FF</v>
      </c>
      <c r="U38" s="63"/>
    </row>
    <row r="39" s="27" customFormat="1" spans="1:21">
      <c r="A39" s="64" t="s">
        <v>596</v>
      </c>
      <c r="B39" s="59" t="s">
        <v>557</v>
      </c>
      <c r="C39" s="60" t="str">
        <f t="shared" si="0"/>
        <v>40</v>
      </c>
      <c r="D39" s="60" t="str">
        <f t="shared" si="1"/>
        <v>9E</v>
      </c>
      <c r="E39" s="61" t="str">
        <f t="shared" ref="E39:T39" si="6">IF(E7="","FF",E7)</f>
        <v>02</v>
      </c>
      <c r="F39" s="61" t="str">
        <f t="shared" si="6"/>
        <v>05</v>
      </c>
      <c r="G39" s="61" t="str">
        <f t="shared" si="6"/>
        <v>0C</v>
      </c>
      <c r="H39" s="61" t="str">
        <f t="shared" si="6"/>
        <v>0B</v>
      </c>
      <c r="I39" s="61" t="str">
        <f t="shared" si="6"/>
        <v>0B</v>
      </c>
      <c r="J39" s="61" t="str">
        <f t="shared" si="6"/>
        <v>0A</v>
      </c>
      <c r="K39" s="61" t="str">
        <f t="shared" si="6"/>
        <v>03</v>
      </c>
      <c r="L39" s="61" t="str">
        <f t="shared" si="6"/>
        <v>09</v>
      </c>
      <c r="M39" s="61" t="str">
        <f t="shared" si="6"/>
        <v>01</v>
      </c>
      <c r="N39" s="61" t="str">
        <f t="shared" si="6"/>
        <v>03</v>
      </c>
      <c r="O39" s="61" t="str">
        <f t="shared" si="6"/>
        <v>FF</v>
      </c>
      <c r="P39" s="61" t="str">
        <f t="shared" si="6"/>
        <v>FF</v>
      </c>
      <c r="Q39" s="61" t="str">
        <f t="shared" si="6"/>
        <v>FF</v>
      </c>
      <c r="R39" s="61" t="str">
        <f t="shared" si="6"/>
        <v>FF</v>
      </c>
      <c r="S39" s="61" t="str">
        <f t="shared" si="6"/>
        <v>FF</v>
      </c>
      <c r="T39" s="61" t="str">
        <f t="shared" si="6"/>
        <v>FF</v>
      </c>
      <c r="U39" s="63"/>
    </row>
    <row r="40" s="27" customFormat="1" spans="1:21">
      <c r="A40" s="64" t="s">
        <v>500</v>
      </c>
      <c r="B40" s="59" t="s">
        <v>558</v>
      </c>
      <c r="C40" s="60" t="str">
        <f t="shared" si="0"/>
        <v>50</v>
      </c>
      <c r="D40" s="60" t="str">
        <f t="shared" si="1"/>
        <v>9E</v>
      </c>
      <c r="E40" s="61" t="str">
        <f t="shared" ref="E40:T40" si="7">IF(E8="","FF",E8)</f>
        <v>07</v>
      </c>
      <c r="F40" s="61" t="str">
        <f t="shared" si="7"/>
        <v>0D</v>
      </c>
      <c r="G40" s="61" t="str">
        <f t="shared" si="7"/>
        <v>08</v>
      </c>
      <c r="H40" s="61" t="str">
        <f t="shared" si="7"/>
        <v>0C</v>
      </c>
      <c r="I40" s="61" t="str">
        <f t="shared" si="7"/>
        <v>02</v>
      </c>
      <c r="J40" s="61" t="str">
        <f t="shared" si="7"/>
        <v>07</v>
      </c>
      <c r="K40" s="61" t="str">
        <f t="shared" si="7"/>
        <v>FF</v>
      </c>
      <c r="L40" s="61" t="str">
        <f t="shared" si="7"/>
        <v>FF</v>
      </c>
      <c r="M40" s="61" t="str">
        <f t="shared" si="7"/>
        <v>FF</v>
      </c>
      <c r="N40" s="61" t="str">
        <f t="shared" si="7"/>
        <v>FF</v>
      </c>
      <c r="O40" s="61" t="str">
        <f t="shared" si="7"/>
        <v>FF</v>
      </c>
      <c r="P40" s="61" t="str">
        <f t="shared" si="7"/>
        <v>FF</v>
      </c>
      <c r="Q40" s="61" t="str">
        <f t="shared" si="7"/>
        <v>FF</v>
      </c>
      <c r="R40" s="61" t="str">
        <f t="shared" si="7"/>
        <v>FF</v>
      </c>
      <c r="S40" s="61" t="str">
        <f t="shared" si="7"/>
        <v>FF</v>
      </c>
      <c r="T40" s="61" t="str">
        <f t="shared" si="7"/>
        <v>FF</v>
      </c>
      <c r="U40" s="63"/>
    </row>
    <row r="41" s="27" customFormat="1" spans="1:21">
      <c r="A41" s="64" t="s">
        <v>598</v>
      </c>
      <c r="B41" s="59" t="s">
        <v>559</v>
      </c>
      <c r="C41" s="60" t="str">
        <f t="shared" si="0"/>
        <v>60</v>
      </c>
      <c r="D41" s="60" t="str">
        <f t="shared" si="1"/>
        <v>9E</v>
      </c>
      <c r="E41" s="61" t="str">
        <f t="shared" ref="E41:T41" si="8">IF(E9="","FF",E9)</f>
        <v>07</v>
      </c>
      <c r="F41" s="61" t="str">
        <f t="shared" si="8"/>
        <v>0E</v>
      </c>
      <c r="G41" s="61" t="str">
        <f t="shared" si="8"/>
        <v>09</v>
      </c>
      <c r="H41" s="61" t="str">
        <f t="shared" si="8"/>
        <v>0F</v>
      </c>
      <c r="I41" s="61" t="str">
        <f t="shared" si="8"/>
        <v>FF</v>
      </c>
      <c r="J41" s="61" t="str">
        <f t="shared" si="8"/>
        <v>FF</v>
      </c>
      <c r="K41" s="61" t="str">
        <f t="shared" si="8"/>
        <v>FF</v>
      </c>
      <c r="L41" s="61" t="str">
        <f t="shared" si="8"/>
        <v>FF</v>
      </c>
      <c r="M41" s="61" t="str">
        <f t="shared" si="8"/>
        <v>FF</v>
      </c>
      <c r="N41" s="61" t="str">
        <f t="shared" si="8"/>
        <v>FF</v>
      </c>
      <c r="O41" s="61" t="str">
        <f t="shared" si="8"/>
        <v>FF</v>
      </c>
      <c r="P41" s="61" t="str">
        <f t="shared" si="8"/>
        <v>FF</v>
      </c>
      <c r="Q41" s="61" t="str">
        <f t="shared" si="8"/>
        <v>FF</v>
      </c>
      <c r="R41" s="61" t="str">
        <f t="shared" si="8"/>
        <v>FF</v>
      </c>
      <c r="S41" s="61" t="str">
        <f t="shared" si="8"/>
        <v>FF</v>
      </c>
      <c r="T41" s="61" t="str">
        <f t="shared" si="8"/>
        <v>FF</v>
      </c>
      <c r="U41" s="63"/>
    </row>
    <row r="42" s="27" customFormat="1" spans="1:21">
      <c r="A42" s="64" t="s">
        <v>597</v>
      </c>
      <c r="B42" s="59" t="s">
        <v>560</v>
      </c>
      <c r="C42" s="60" t="str">
        <f t="shared" si="0"/>
        <v>70</v>
      </c>
      <c r="D42" s="60" t="str">
        <f t="shared" si="1"/>
        <v>9E</v>
      </c>
      <c r="E42" s="61" t="str">
        <f t="shared" ref="E42:T42" si="9">IF(E10="","FF",E10)</f>
        <v>06</v>
      </c>
      <c r="F42" s="61" t="str">
        <f t="shared" si="9"/>
        <v>0E</v>
      </c>
      <c r="G42" s="61" t="str">
        <f t="shared" si="9"/>
        <v>09</v>
      </c>
      <c r="H42" s="61" t="str">
        <f t="shared" si="9"/>
        <v>12</v>
      </c>
      <c r="I42" s="61" t="str">
        <f t="shared" si="9"/>
        <v>19</v>
      </c>
      <c r="J42" s="61" t="str">
        <f t="shared" si="9"/>
        <v>11</v>
      </c>
      <c r="K42" s="61" t="str">
        <f t="shared" si="9"/>
        <v>08</v>
      </c>
      <c r="L42" s="61" t="str">
        <f t="shared" si="9"/>
        <v>10</v>
      </c>
      <c r="M42" s="61" t="str">
        <f t="shared" si="9"/>
        <v>05</v>
      </c>
      <c r="N42" s="61" t="str">
        <f t="shared" si="9"/>
        <v>0D</v>
      </c>
      <c r="O42" s="61" t="str">
        <f t="shared" si="9"/>
        <v>FF</v>
      </c>
      <c r="P42" s="61" t="str">
        <f t="shared" si="9"/>
        <v>FF</v>
      </c>
      <c r="Q42" s="61" t="str">
        <f t="shared" si="9"/>
        <v>FF</v>
      </c>
      <c r="R42" s="61" t="str">
        <f t="shared" si="9"/>
        <v>FF</v>
      </c>
      <c r="S42" s="61" t="str">
        <f t="shared" si="9"/>
        <v>FF</v>
      </c>
      <c r="T42" s="61" t="str">
        <f t="shared" si="9"/>
        <v>FF</v>
      </c>
      <c r="U42" s="63"/>
    </row>
    <row r="43" s="27" customFormat="1" spans="1:21">
      <c r="A43" s="64" t="s">
        <v>501</v>
      </c>
      <c r="B43" s="59" t="s">
        <v>561</v>
      </c>
      <c r="C43" s="60" t="str">
        <f t="shared" si="0"/>
        <v>80</v>
      </c>
      <c r="D43" s="60" t="str">
        <f t="shared" si="1"/>
        <v>9E</v>
      </c>
      <c r="E43" s="61" t="str">
        <f t="shared" ref="E43:T43" si="10">IF(E11="","FF",E11)</f>
        <v>05</v>
      </c>
      <c r="F43" s="61" t="str">
        <f t="shared" si="10"/>
        <v>0C</v>
      </c>
      <c r="G43" s="61" t="str">
        <f t="shared" si="10"/>
        <v>07</v>
      </c>
      <c r="H43" s="61" t="str">
        <f t="shared" si="10"/>
        <v>10</v>
      </c>
      <c r="I43" s="61" t="str">
        <f t="shared" si="10"/>
        <v>19</v>
      </c>
      <c r="J43" s="61" t="str">
        <f t="shared" si="10"/>
        <v>15</v>
      </c>
      <c r="K43" s="61" t="str">
        <f t="shared" si="10"/>
        <v>0D</v>
      </c>
      <c r="L43" s="61" t="str">
        <f t="shared" si="10"/>
        <v>14</v>
      </c>
      <c r="M43" s="61" t="str">
        <f t="shared" si="10"/>
        <v>0C</v>
      </c>
      <c r="N43" s="61" t="str">
        <f t="shared" si="10"/>
        <v>13</v>
      </c>
      <c r="O43" s="61" t="str">
        <f t="shared" si="10"/>
        <v>02</v>
      </c>
      <c r="P43" s="61" t="str">
        <f t="shared" si="10"/>
        <v>06</v>
      </c>
      <c r="Q43" s="61" t="str">
        <f t="shared" si="10"/>
        <v>FF</v>
      </c>
      <c r="R43" s="61" t="str">
        <f t="shared" si="10"/>
        <v>FF</v>
      </c>
      <c r="S43" s="61" t="str">
        <f t="shared" si="10"/>
        <v>FF</v>
      </c>
      <c r="T43" s="61" t="str">
        <f t="shared" si="10"/>
        <v>FF</v>
      </c>
      <c r="U43" s="63"/>
    </row>
    <row r="44" s="27" customFormat="1" spans="1:21">
      <c r="A44" s="64" t="s">
        <v>100</v>
      </c>
      <c r="B44" s="59" t="s">
        <v>562</v>
      </c>
      <c r="C44" s="60" t="str">
        <f t="shared" si="0"/>
        <v>90</v>
      </c>
      <c r="D44" s="60" t="str">
        <f t="shared" si="1"/>
        <v>9E</v>
      </c>
      <c r="E44" s="61" t="str">
        <f t="shared" ref="E44:T44" si="11">IF(E12="","FF",E12)</f>
        <v>1A</v>
      </c>
      <c r="F44" s="61" t="str">
        <f t="shared" si="11"/>
        <v>17</v>
      </c>
      <c r="G44" s="61" t="str">
        <f t="shared" si="11"/>
        <v>19</v>
      </c>
      <c r="H44" s="61" t="str">
        <f t="shared" si="11"/>
        <v>16</v>
      </c>
      <c r="I44" s="61" t="str">
        <f t="shared" si="11"/>
        <v>07</v>
      </c>
      <c r="J44" s="61" t="str">
        <f t="shared" si="11"/>
        <v>12</v>
      </c>
      <c r="K44" s="61" t="str">
        <f t="shared" si="11"/>
        <v>06</v>
      </c>
      <c r="L44" s="61" t="str">
        <f t="shared" si="11"/>
        <v>0F</v>
      </c>
      <c r="M44" s="61" t="str">
        <f t="shared" si="11"/>
        <v>FF</v>
      </c>
      <c r="N44" s="61" t="str">
        <f t="shared" si="11"/>
        <v>FF</v>
      </c>
      <c r="O44" s="61" t="str">
        <f t="shared" si="11"/>
        <v>FF</v>
      </c>
      <c r="P44" s="61" t="str">
        <f t="shared" si="11"/>
        <v>FF</v>
      </c>
      <c r="Q44" s="61" t="str">
        <f t="shared" si="11"/>
        <v>FF</v>
      </c>
      <c r="R44" s="61" t="str">
        <f t="shared" si="11"/>
        <v>FF</v>
      </c>
      <c r="S44" s="61" t="str">
        <f t="shared" si="11"/>
        <v>FF</v>
      </c>
      <c r="T44" s="61" t="str">
        <f t="shared" si="11"/>
        <v>FF</v>
      </c>
      <c r="U44" s="63"/>
    </row>
    <row r="45" s="27" customFormat="1" spans="1:21">
      <c r="A45" s="64" t="s">
        <v>109</v>
      </c>
      <c r="B45" s="59" t="s">
        <v>563</v>
      </c>
      <c r="C45" s="60" t="str">
        <f t="shared" si="0"/>
        <v>A0</v>
      </c>
      <c r="D45" s="60" t="str">
        <f t="shared" si="1"/>
        <v>9E</v>
      </c>
      <c r="E45" s="61" t="str">
        <f t="shared" ref="E45:T45" si="12">IF(E13="","FF",E13)</f>
        <v>03</v>
      </c>
      <c r="F45" s="61" t="str">
        <f t="shared" si="12"/>
        <v>08</v>
      </c>
      <c r="G45" s="61" t="str">
        <f t="shared" si="12"/>
        <v>0B</v>
      </c>
      <c r="H45" s="61" t="str">
        <f t="shared" si="12"/>
        <v>18</v>
      </c>
      <c r="I45" s="61" t="str">
        <f t="shared" si="12"/>
        <v>10</v>
      </c>
      <c r="J45" s="61" t="str">
        <f t="shared" si="12"/>
        <v>1A</v>
      </c>
      <c r="K45" s="61" t="str">
        <f t="shared" si="12"/>
        <v>0F</v>
      </c>
      <c r="L45" s="61" t="str">
        <f t="shared" si="12"/>
        <v>19</v>
      </c>
      <c r="M45" s="61" t="str">
        <f t="shared" si="12"/>
        <v>FF</v>
      </c>
      <c r="N45" s="61" t="str">
        <f t="shared" si="12"/>
        <v>FF</v>
      </c>
      <c r="O45" s="61" t="str">
        <f t="shared" si="12"/>
        <v>FF</v>
      </c>
      <c r="P45" s="61" t="str">
        <f t="shared" si="12"/>
        <v>FF</v>
      </c>
      <c r="Q45" s="61" t="str">
        <f t="shared" si="12"/>
        <v>FF</v>
      </c>
      <c r="R45" s="61" t="str">
        <f t="shared" si="12"/>
        <v>FF</v>
      </c>
      <c r="S45" s="61" t="str">
        <f t="shared" si="12"/>
        <v>FF</v>
      </c>
      <c r="T45" s="61" t="str">
        <f t="shared" si="12"/>
        <v>FF</v>
      </c>
      <c r="U45" s="63"/>
    </row>
    <row r="46" s="27" customFormat="1" spans="1:21">
      <c r="A46" s="64" t="s">
        <v>116</v>
      </c>
      <c r="B46" s="59" t="s">
        <v>564</v>
      </c>
      <c r="C46" s="60" t="str">
        <f t="shared" si="0"/>
        <v>B0</v>
      </c>
      <c r="D46" s="60" t="str">
        <f t="shared" si="1"/>
        <v>9E</v>
      </c>
      <c r="E46" s="61" t="str">
        <f t="shared" ref="E46:T46" si="13">IF(E14="","FF",E14)</f>
        <v>04</v>
      </c>
      <c r="F46" s="61" t="str">
        <f t="shared" si="13"/>
        <v>0A</v>
      </c>
      <c r="G46" s="61" t="str">
        <f t="shared" si="13"/>
        <v>0C</v>
      </c>
      <c r="H46" s="61" t="str">
        <f t="shared" si="13"/>
        <v>1D</v>
      </c>
      <c r="I46" s="61" t="str">
        <f t="shared" si="13"/>
        <v>0E</v>
      </c>
      <c r="J46" s="61" t="str">
        <f t="shared" si="13"/>
        <v>1C</v>
      </c>
      <c r="K46" s="61" t="str">
        <f t="shared" si="13"/>
        <v>10</v>
      </c>
      <c r="L46" s="61" t="str">
        <f t="shared" si="13"/>
        <v>1B</v>
      </c>
      <c r="M46" s="61" t="str">
        <f t="shared" si="13"/>
        <v>0A</v>
      </c>
      <c r="N46" s="61" t="str">
        <f t="shared" si="13"/>
        <v>18</v>
      </c>
      <c r="O46" s="61" t="str">
        <f t="shared" si="13"/>
        <v>FF</v>
      </c>
      <c r="P46" s="61" t="str">
        <f t="shared" si="13"/>
        <v>FF</v>
      </c>
      <c r="Q46" s="61" t="str">
        <f t="shared" si="13"/>
        <v>FF</v>
      </c>
      <c r="R46" s="61" t="str">
        <f t="shared" si="13"/>
        <v>FF</v>
      </c>
      <c r="S46" s="61" t="str">
        <f t="shared" si="13"/>
        <v>FF</v>
      </c>
      <c r="T46" s="61" t="str">
        <f t="shared" si="13"/>
        <v>FF</v>
      </c>
      <c r="U46" s="63"/>
    </row>
    <row r="47" s="27" customFormat="1" spans="1:21">
      <c r="A47" s="64" t="s">
        <v>600</v>
      </c>
      <c r="B47" s="59" t="s">
        <v>565</v>
      </c>
      <c r="C47" s="60" t="str">
        <f t="shared" si="0"/>
        <v>C0</v>
      </c>
      <c r="D47" s="60" t="str">
        <f t="shared" si="1"/>
        <v>9E</v>
      </c>
      <c r="E47" s="61" t="str">
        <f t="shared" ref="E47:T47" si="14">IF(E15="","FF",E15)</f>
        <v>08</v>
      </c>
      <c r="F47" s="61" t="str">
        <f t="shared" si="14"/>
        <v>13</v>
      </c>
      <c r="G47" s="61" t="str">
        <f t="shared" si="14"/>
        <v>0D</v>
      </c>
      <c r="H47" s="61" t="str">
        <f t="shared" si="14"/>
        <v>20</v>
      </c>
      <c r="I47" s="61" t="str">
        <f t="shared" si="14"/>
        <v>15</v>
      </c>
      <c r="J47" s="61" t="str">
        <f t="shared" si="14"/>
        <v>1F</v>
      </c>
      <c r="K47" s="61" t="str">
        <f t="shared" si="14"/>
        <v>0E</v>
      </c>
      <c r="L47" s="61" t="str">
        <f t="shared" si="14"/>
        <v>1E</v>
      </c>
      <c r="M47" s="61" t="str">
        <f t="shared" si="14"/>
        <v>0B</v>
      </c>
      <c r="N47" s="61" t="str">
        <f t="shared" si="14"/>
        <v>1D</v>
      </c>
      <c r="O47" s="61" t="str">
        <f t="shared" si="14"/>
        <v>04</v>
      </c>
      <c r="P47" s="61" t="str">
        <f t="shared" si="14"/>
        <v>0B</v>
      </c>
      <c r="Q47" s="61" t="str">
        <f t="shared" si="14"/>
        <v>FF</v>
      </c>
      <c r="R47" s="61" t="str">
        <f t="shared" si="14"/>
        <v>FF</v>
      </c>
      <c r="S47" s="61" t="str">
        <f t="shared" si="14"/>
        <v>FF</v>
      </c>
      <c r="T47" s="61" t="str">
        <f t="shared" si="14"/>
        <v>FF</v>
      </c>
      <c r="U47" s="63"/>
    </row>
    <row r="48" s="27" customFormat="1" spans="1:21">
      <c r="A48" s="64" t="s">
        <v>120</v>
      </c>
      <c r="B48" s="59" t="s">
        <v>566</v>
      </c>
      <c r="C48" s="60" t="str">
        <f t="shared" si="0"/>
        <v>D0</v>
      </c>
      <c r="D48" s="60" t="str">
        <f t="shared" si="1"/>
        <v>9E</v>
      </c>
      <c r="E48" s="61" t="str">
        <f t="shared" ref="E48:T48" si="15">IF(E16="","FF",E16)</f>
        <v>08</v>
      </c>
      <c r="F48" s="61" t="str">
        <f t="shared" si="15"/>
        <v>14</v>
      </c>
      <c r="G48" s="61" t="str">
        <f t="shared" si="15"/>
        <v>16</v>
      </c>
      <c r="H48" s="61" t="str">
        <f t="shared" si="15"/>
        <v>22</v>
      </c>
      <c r="I48" s="61" t="str">
        <f t="shared" si="15"/>
        <v>15</v>
      </c>
      <c r="J48" s="61" t="str">
        <f t="shared" si="15"/>
        <v>21</v>
      </c>
      <c r="K48" s="61" t="str">
        <f t="shared" si="15"/>
        <v>0C</v>
      </c>
      <c r="L48" s="61" t="str">
        <f t="shared" si="15"/>
        <v>20</v>
      </c>
      <c r="M48" s="61" t="str">
        <f t="shared" si="15"/>
        <v>FF</v>
      </c>
      <c r="N48" s="61" t="str">
        <f t="shared" si="15"/>
        <v>FF</v>
      </c>
      <c r="O48" s="61" t="str">
        <f t="shared" si="15"/>
        <v>FF</v>
      </c>
      <c r="P48" s="61" t="str">
        <f t="shared" si="15"/>
        <v>FF</v>
      </c>
      <c r="Q48" s="61" t="str">
        <f t="shared" si="15"/>
        <v>FF</v>
      </c>
      <c r="R48" s="61" t="str">
        <f t="shared" si="15"/>
        <v>FF</v>
      </c>
      <c r="S48" s="61" t="str">
        <f t="shared" si="15"/>
        <v>FF</v>
      </c>
      <c r="T48" s="61" t="str">
        <f t="shared" si="15"/>
        <v>FF</v>
      </c>
      <c r="U48" s="63"/>
    </row>
    <row r="49" s="27" customFormat="1" spans="1:21">
      <c r="A49" s="64" t="s">
        <v>603</v>
      </c>
      <c r="B49" s="59" t="s">
        <v>567</v>
      </c>
      <c r="C49" s="60" t="str">
        <f t="shared" si="0"/>
        <v>E0</v>
      </c>
      <c r="D49" s="60" t="str">
        <f t="shared" si="1"/>
        <v>9E</v>
      </c>
      <c r="E49" s="61" t="str">
        <f t="shared" ref="E49:T49" si="16">IF(E17="","FF",E17)</f>
        <v>0C</v>
      </c>
      <c r="F49" s="61" t="str">
        <f t="shared" si="16"/>
        <v>1E</v>
      </c>
      <c r="G49" s="61" t="str">
        <f t="shared" si="16"/>
        <v>15</v>
      </c>
      <c r="H49" s="61" t="str">
        <f t="shared" si="16"/>
        <v>25</v>
      </c>
      <c r="I49" s="61" t="str">
        <f t="shared" si="16"/>
        <v>14</v>
      </c>
      <c r="J49" s="61" t="str">
        <f t="shared" si="16"/>
        <v>24</v>
      </c>
      <c r="K49" s="61" t="str">
        <f t="shared" si="16"/>
        <v>10</v>
      </c>
      <c r="L49" s="61" t="str">
        <f t="shared" si="16"/>
        <v>23</v>
      </c>
      <c r="M49" s="61" t="str">
        <f t="shared" si="16"/>
        <v>0B</v>
      </c>
      <c r="N49" s="61" t="str">
        <f t="shared" si="16"/>
        <v>1C</v>
      </c>
      <c r="O49" s="61" t="str">
        <f t="shared" si="16"/>
        <v>FF</v>
      </c>
      <c r="P49" s="61" t="str">
        <f t="shared" si="16"/>
        <v>FF</v>
      </c>
      <c r="Q49" s="61" t="str">
        <f t="shared" si="16"/>
        <v>FF</v>
      </c>
      <c r="R49" s="61" t="str">
        <f t="shared" si="16"/>
        <v>FF</v>
      </c>
      <c r="S49" s="61" t="str">
        <f t="shared" si="16"/>
        <v>FF</v>
      </c>
      <c r="T49" s="61" t="str">
        <f t="shared" si="16"/>
        <v>FF</v>
      </c>
      <c r="U49" s="63"/>
    </row>
    <row r="50" s="27" customFormat="1" spans="1:21">
      <c r="A50" s="64" t="s">
        <v>484</v>
      </c>
      <c r="B50" s="59" t="s">
        <v>568</v>
      </c>
      <c r="C50" s="60" t="str">
        <f t="shared" si="0"/>
        <v>F0</v>
      </c>
      <c r="D50" s="60" t="str">
        <f t="shared" si="1"/>
        <v>9E</v>
      </c>
      <c r="E50" s="61" t="str">
        <f t="shared" ref="E50:T50" si="17">IF(E18="","FF",E18)</f>
        <v>0A</v>
      </c>
      <c r="F50" s="61" t="str">
        <f t="shared" si="17"/>
        <v>19</v>
      </c>
      <c r="G50" s="61" t="str">
        <f t="shared" si="17"/>
        <v>10</v>
      </c>
      <c r="H50" s="61" t="str">
        <f t="shared" si="17"/>
        <v>26</v>
      </c>
      <c r="I50" s="61" t="str">
        <f t="shared" si="17"/>
        <v>11</v>
      </c>
      <c r="J50" s="61" t="str">
        <f t="shared" si="17"/>
        <v>27</v>
      </c>
      <c r="K50" s="61" t="str">
        <f t="shared" si="17"/>
        <v>FF</v>
      </c>
      <c r="L50" s="61" t="str">
        <f t="shared" si="17"/>
        <v>FF</v>
      </c>
      <c r="M50" s="61" t="str">
        <f t="shared" si="17"/>
        <v>FF</v>
      </c>
      <c r="N50" s="61" t="str">
        <f t="shared" si="17"/>
        <v>FF</v>
      </c>
      <c r="O50" s="61" t="str">
        <f t="shared" si="17"/>
        <v>FF</v>
      </c>
      <c r="P50" s="61" t="str">
        <f t="shared" si="17"/>
        <v>FF</v>
      </c>
      <c r="Q50" s="61" t="str">
        <f t="shared" si="17"/>
        <v>FF</v>
      </c>
      <c r="R50" s="61" t="str">
        <f t="shared" si="17"/>
        <v>FF</v>
      </c>
      <c r="S50" s="61" t="str">
        <f t="shared" si="17"/>
        <v>FF</v>
      </c>
      <c r="T50" s="61" t="str">
        <f t="shared" si="17"/>
        <v>FF</v>
      </c>
      <c r="U50" s="63"/>
    </row>
    <row r="51" s="27" customFormat="1" spans="1:21">
      <c r="A51" s="64" t="s">
        <v>517</v>
      </c>
      <c r="B51" s="59" t="s">
        <v>569</v>
      </c>
      <c r="C51" s="60" t="str">
        <f t="shared" si="0"/>
        <v>00</v>
      </c>
      <c r="D51" s="60" t="str">
        <f t="shared" si="1"/>
        <v>9F</v>
      </c>
      <c r="E51" s="61" t="str">
        <f t="shared" ref="E51:T51" si="18">IF(E19="","FF",E19)</f>
        <v>0B</v>
      </c>
      <c r="F51" s="61" t="str">
        <f t="shared" si="18"/>
        <v>1B</v>
      </c>
      <c r="G51" s="61" t="str">
        <f t="shared" si="18"/>
        <v>0E</v>
      </c>
      <c r="H51" s="61" t="str">
        <f t="shared" si="18"/>
        <v>23</v>
      </c>
      <c r="I51" s="61" t="str">
        <f t="shared" si="18"/>
        <v>14</v>
      </c>
      <c r="J51" s="61" t="str">
        <f t="shared" si="18"/>
        <v>29</v>
      </c>
      <c r="K51" s="61" t="str">
        <f t="shared" si="18"/>
        <v>11</v>
      </c>
      <c r="L51" s="61" t="str">
        <f t="shared" si="18"/>
        <v>28</v>
      </c>
      <c r="M51" s="61" t="str">
        <f t="shared" si="18"/>
        <v>0F</v>
      </c>
      <c r="N51" s="61" t="str">
        <f t="shared" si="18"/>
        <v>26</v>
      </c>
      <c r="O51" s="61" t="str">
        <f t="shared" si="18"/>
        <v>0A</v>
      </c>
      <c r="P51" s="61" t="str">
        <f t="shared" si="18"/>
        <v>1A</v>
      </c>
      <c r="Q51" s="61" t="str">
        <f t="shared" si="18"/>
        <v>FF</v>
      </c>
      <c r="R51" s="61" t="str">
        <f t="shared" si="18"/>
        <v>FF</v>
      </c>
      <c r="S51" s="61" t="str">
        <f t="shared" si="18"/>
        <v>FF</v>
      </c>
      <c r="T51" s="61" t="str">
        <f t="shared" si="18"/>
        <v>FF</v>
      </c>
      <c r="U51" s="63"/>
    </row>
    <row r="52" s="27" customFormat="1" spans="1:21">
      <c r="A52" s="64" t="s">
        <v>607</v>
      </c>
      <c r="B52" s="59" t="s">
        <v>570</v>
      </c>
      <c r="C52" s="60" t="str">
        <f t="shared" si="0"/>
        <v>10</v>
      </c>
      <c r="D52" s="60" t="str">
        <f t="shared" si="1"/>
        <v>9F</v>
      </c>
      <c r="E52" s="61" t="str">
        <f t="shared" ref="E52:T52" si="19">IF(E20="","FF",E20)</f>
        <v>0F</v>
      </c>
      <c r="F52" s="61" t="str">
        <f t="shared" si="19"/>
        <v>27</v>
      </c>
      <c r="G52" s="61" t="str">
        <f t="shared" si="19"/>
        <v>10</v>
      </c>
      <c r="H52" s="61" t="str">
        <f t="shared" si="19"/>
        <v>28</v>
      </c>
      <c r="I52" s="61" t="str">
        <f t="shared" si="19"/>
        <v>14</v>
      </c>
      <c r="J52" s="61" t="str">
        <f t="shared" si="19"/>
        <v>2A</v>
      </c>
      <c r="K52" s="61" t="str">
        <f t="shared" si="19"/>
        <v>12</v>
      </c>
      <c r="L52" s="61" t="str">
        <f t="shared" si="19"/>
        <v>2B</v>
      </c>
      <c r="M52" s="61" t="str">
        <f t="shared" si="19"/>
        <v>FF</v>
      </c>
      <c r="N52" s="61" t="str">
        <f t="shared" si="19"/>
        <v>FF</v>
      </c>
      <c r="O52" s="61" t="str">
        <f t="shared" si="19"/>
        <v>FF</v>
      </c>
      <c r="P52" s="61" t="str">
        <f t="shared" si="19"/>
        <v>FF</v>
      </c>
      <c r="Q52" s="61" t="str">
        <f t="shared" si="19"/>
        <v>FF</v>
      </c>
      <c r="R52" s="61" t="str">
        <f t="shared" si="19"/>
        <v>FF</v>
      </c>
      <c r="S52" s="61" t="str">
        <f t="shared" si="19"/>
        <v>FF</v>
      </c>
      <c r="T52" s="61" t="str">
        <f t="shared" si="19"/>
        <v>FF</v>
      </c>
      <c r="U52" s="63"/>
    </row>
    <row r="53" s="27" customFormat="1" spans="1:21">
      <c r="A53" s="64" t="s">
        <v>605</v>
      </c>
      <c r="B53" s="59" t="s">
        <v>571</v>
      </c>
      <c r="C53" s="60" t="str">
        <f t="shared" si="0"/>
        <v>20</v>
      </c>
      <c r="D53" s="60" t="str">
        <f t="shared" si="1"/>
        <v>9F</v>
      </c>
      <c r="E53" s="61" t="str">
        <f t="shared" ref="E53:T53" si="20">IF(E21="","FF",E21)</f>
        <v>11</v>
      </c>
      <c r="F53" s="61" t="str">
        <f t="shared" si="20"/>
        <v>2B</v>
      </c>
      <c r="G53" s="61" t="str">
        <f t="shared" si="20"/>
        <v>17</v>
      </c>
      <c r="H53" s="61" t="str">
        <f t="shared" si="20"/>
        <v>2D</v>
      </c>
      <c r="I53" s="61" t="str">
        <f t="shared" si="20"/>
        <v>14</v>
      </c>
      <c r="J53" s="61" t="str">
        <f t="shared" si="20"/>
        <v>2C</v>
      </c>
      <c r="K53" s="61" t="str">
        <f t="shared" si="20"/>
        <v>FF</v>
      </c>
      <c r="L53" s="61" t="str">
        <f t="shared" si="20"/>
        <v>FF</v>
      </c>
      <c r="M53" s="61" t="str">
        <f t="shared" si="20"/>
        <v>FF</v>
      </c>
      <c r="N53" s="61" t="str">
        <f t="shared" si="20"/>
        <v>FF</v>
      </c>
      <c r="O53" s="61" t="str">
        <f t="shared" si="20"/>
        <v>FF</v>
      </c>
      <c r="P53" s="61" t="str">
        <f t="shared" si="20"/>
        <v>FF</v>
      </c>
      <c r="Q53" s="61" t="str">
        <f t="shared" si="20"/>
        <v>FF</v>
      </c>
      <c r="R53" s="61" t="str">
        <f t="shared" si="20"/>
        <v>FF</v>
      </c>
      <c r="S53" s="61" t="str">
        <f t="shared" si="20"/>
        <v>FF</v>
      </c>
      <c r="T53" s="61" t="str">
        <f t="shared" si="20"/>
        <v>FF</v>
      </c>
      <c r="U53" s="63"/>
    </row>
    <row r="54" s="27" customFormat="1" spans="1:21">
      <c r="A54" s="64" t="s">
        <v>611</v>
      </c>
      <c r="B54" s="59" t="s">
        <v>572</v>
      </c>
      <c r="C54" s="60" t="str">
        <f t="shared" si="0"/>
        <v>30</v>
      </c>
      <c r="D54" s="60" t="str">
        <f t="shared" si="1"/>
        <v>9F</v>
      </c>
      <c r="E54" s="61" t="str">
        <f t="shared" ref="E54:T54" si="21">IF(E22="","FF",E22)</f>
        <v>18</v>
      </c>
      <c r="F54" s="61" t="str">
        <f t="shared" si="21"/>
        <v>2E</v>
      </c>
      <c r="G54" s="61" t="str">
        <f t="shared" si="21"/>
        <v>16</v>
      </c>
      <c r="H54" s="61" t="str">
        <f t="shared" si="21"/>
        <v>2F</v>
      </c>
      <c r="I54" s="61" t="str">
        <f t="shared" si="21"/>
        <v>1C</v>
      </c>
      <c r="J54" s="61" t="str">
        <f t="shared" si="21"/>
        <v>30</v>
      </c>
      <c r="K54" s="61" t="str">
        <f t="shared" si="21"/>
        <v>FF</v>
      </c>
      <c r="L54" s="61" t="str">
        <f t="shared" si="21"/>
        <v>FF</v>
      </c>
      <c r="M54" s="61" t="str">
        <f t="shared" si="21"/>
        <v>FF</v>
      </c>
      <c r="N54" s="61" t="str">
        <f t="shared" si="21"/>
        <v>FF</v>
      </c>
      <c r="O54" s="61" t="str">
        <f t="shared" si="21"/>
        <v>FF</v>
      </c>
      <c r="P54" s="61" t="str">
        <f t="shared" si="21"/>
        <v>FF</v>
      </c>
      <c r="Q54" s="61" t="str">
        <f t="shared" si="21"/>
        <v>FF</v>
      </c>
      <c r="R54" s="61" t="str">
        <f t="shared" si="21"/>
        <v>FF</v>
      </c>
      <c r="S54" s="61" t="str">
        <f t="shared" si="21"/>
        <v>FF</v>
      </c>
      <c r="T54" s="61" t="str">
        <f t="shared" si="21"/>
        <v>FF</v>
      </c>
      <c r="U54" s="63"/>
    </row>
    <row r="55" s="27" customFormat="1" spans="1:21">
      <c r="A55" s="64" t="s">
        <v>610</v>
      </c>
      <c r="B55" s="59" t="s">
        <v>573</v>
      </c>
      <c r="C55" s="60" t="str">
        <f t="shared" si="0"/>
        <v>40</v>
      </c>
      <c r="D55" s="60" t="str">
        <f t="shared" si="1"/>
        <v>9F</v>
      </c>
      <c r="E55" s="61" t="str">
        <f t="shared" ref="E55:T55" si="22">IF(E23="","FF",E23)</f>
        <v>15</v>
      </c>
      <c r="F55" s="61" t="str">
        <f t="shared" si="22"/>
        <v>32</v>
      </c>
      <c r="G55" s="61" t="str">
        <f t="shared" si="22"/>
        <v>17</v>
      </c>
      <c r="H55" s="61" t="str">
        <f t="shared" si="22"/>
        <v>31</v>
      </c>
      <c r="I55" s="61" t="str">
        <f t="shared" si="22"/>
        <v>12</v>
      </c>
      <c r="J55" s="61" t="str">
        <f t="shared" si="22"/>
        <v>2C</v>
      </c>
      <c r="K55" s="61" t="str">
        <f t="shared" si="22"/>
        <v>11</v>
      </c>
      <c r="L55" s="61" t="str">
        <f t="shared" si="22"/>
        <v>2A</v>
      </c>
      <c r="M55" s="61" t="str">
        <f t="shared" si="22"/>
        <v>10</v>
      </c>
      <c r="N55" s="61" t="str">
        <f t="shared" si="22"/>
        <v>29</v>
      </c>
      <c r="O55" s="61" t="str">
        <f t="shared" si="22"/>
        <v>0E</v>
      </c>
      <c r="P55" s="61" t="str">
        <f t="shared" si="22"/>
        <v>24</v>
      </c>
      <c r="Q55" s="61" t="str">
        <f t="shared" si="22"/>
        <v>FF</v>
      </c>
      <c r="R55" s="61" t="str">
        <f t="shared" si="22"/>
        <v>FF</v>
      </c>
      <c r="S55" s="61" t="str">
        <f t="shared" si="22"/>
        <v>FF</v>
      </c>
      <c r="T55" s="61" t="str">
        <f t="shared" si="22"/>
        <v>FF</v>
      </c>
      <c r="U55" s="63"/>
    </row>
    <row r="56" s="27" customFormat="1" spans="1:21">
      <c r="A56" s="64" t="s">
        <v>609</v>
      </c>
      <c r="B56" s="59" t="s">
        <v>574</v>
      </c>
      <c r="C56" s="60" t="str">
        <f t="shared" si="0"/>
        <v>50</v>
      </c>
      <c r="D56" s="60" t="str">
        <f t="shared" si="1"/>
        <v>9F</v>
      </c>
      <c r="E56" s="61" t="str">
        <f t="shared" ref="E56:T56" si="23">IF(E24="","FF",E24)</f>
        <v>16</v>
      </c>
      <c r="F56" s="61" t="str">
        <f t="shared" si="23"/>
        <v>35</v>
      </c>
      <c r="G56" s="61" t="str">
        <f t="shared" si="23"/>
        <v>18</v>
      </c>
      <c r="H56" s="61" t="str">
        <f t="shared" si="23"/>
        <v>34</v>
      </c>
      <c r="I56" s="61" t="str">
        <f t="shared" si="23"/>
        <v>17</v>
      </c>
      <c r="J56" s="61" t="str">
        <f t="shared" si="23"/>
        <v>33</v>
      </c>
      <c r="K56" s="61" t="str">
        <f t="shared" si="23"/>
        <v>14</v>
      </c>
      <c r="L56" s="61" t="str">
        <f t="shared" si="23"/>
        <v>32</v>
      </c>
      <c r="M56" s="61" t="str">
        <f t="shared" si="23"/>
        <v>0E</v>
      </c>
      <c r="N56" s="61" t="str">
        <f t="shared" si="23"/>
        <v>25</v>
      </c>
      <c r="O56" s="61" t="str">
        <f t="shared" si="23"/>
        <v>0C</v>
      </c>
      <c r="P56" s="61" t="str">
        <f t="shared" si="23"/>
        <v>1F</v>
      </c>
      <c r="Q56" s="61" t="str">
        <f t="shared" si="23"/>
        <v>0D</v>
      </c>
      <c r="R56" s="61" t="str">
        <f t="shared" si="23"/>
        <v>21</v>
      </c>
      <c r="S56" s="61" t="str">
        <f t="shared" si="23"/>
        <v>FF</v>
      </c>
      <c r="T56" s="61" t="str">
        <f t="shared" si="23"/>
        <v>FF</v>
      </c>
      <c r="U56" s="63"/>
    </row>
    <row r="57" s="27" customFormat="1" spans="1:21">
      <c r="A57" s="64" t="s">
        <v>614</v>
      </c>
      <c r="B57" s="59" t="s">
        <v>575</v>
      </c>
      <c r="C57" s="60" t="str">
        <f t="shared" si="0"/>
        <v>60</v>
      </c>
      <c r="D57" s="60" t="str">
        <f t="shared" si="1"/>
        <v>9F</v>
      </c>
      <c r="E57" s="61" t="str">
        <f t="shared" ref="E57:T57" si="24">IF(E25="","FF",E25)</f>
        <v>1B</v>
      </c>
      <c r="F57" s="61" t="str">
        <f t="shared" si="24"/>
        <v>36</v>
      </c>
      <c r="G57" s="61" t="str">
        <f t="shared" si="24"/>
        <v>13</v>
      </c>
      <c r="H57" s="61" t="str">
        <f t="shared" si="24"/>
        <v>2F</v>
      </c>
      <c r="I57" s="61" t="str">
        <f t="shared" si="24"/>
        <v>18</v>
      </c>
      <c r="J57" s="61" t="str">
        <f t="shared" si="24"/>
        <v>38</v>
      </c>
      <c r="K57" s="61" t="str">
        <f t="shared" si="24"/>
        <v>15</v>
      </c>
      <c r="L57" s="61" t="str">
        <f t="shared" si="24"/>
        <v>35</v>
      </c>
      <c r="M57" s="61" t="str">
        <f t="shared" si="24"/>
        <v>0D</v>
      </c>
      <c r="N57" s="61" t="str">
        <f t="shared" si="24"/>
        <v>22</v>
      </c>
      <c r="O57" s="61" t="str">
        <f t="shared" si="24"/>
        <v>FF</v>
      </c>
      <c r="P57" s="61" t="str">
        <f t="shared" si="24"/>
        <v>FF</v>
      </c>
      <c r="Q57" s="61" t="str">
        <f t="shared" si="24"/>
        <v>FF</v>
      </c>
      <c r="R57" s="61" t="str">
        <f t="shared" si="24"/>
        <v>FF</v>
      </c>
      <c r="S57" s="61" t="str">
        <f t="shared" si="24"/>
        <v>FF</v>
      </c>
      <c r="T57" s="61" t="str">
        <f t="shared" si="24"/>
        <v>FF</v>
      </c>
      <c r="U57" s="63"/>
    </row>
    <row r="58" s="27" customFormat="1" spans="1:21">
      <c r="A58" s="64" t="s">
        <v>613</v>
      </c>
      <c r="B58" s="59" t="s">
        <v>576</v>
      </c>
      <c r="C58" s="60" t="str">
        <f t="shared" si="0"/>
        <v>70</v>
      </c>
      <c r="D58" s="60" t="str">
        <f t="shared" si="1"/>
        <v>9F</v>
      </c>
      <c r="E58" s="61" t="str">
        <f t="shared" ref="E58:T58" si="25">IF(E26="","FF",E26)</f>
        <v>15</v>
      </c>
      <c r="F58" s="61" t="str">
        <f t="shared" si="25"/>
        <v>33</v>
      </c>
      <c r="G58" s="61" t="str">
        <f t="shared" si="25"/>
        <v>18</v>
      </c>
      <c r="H58" s="61" t="str">
        <f t="shared" si="25"/>
        <v>37</v>
      </c>
      <c r="I58" s="61" t="str">
        <f t="shared" si="25"/>
        <v>12</v>
      </c>
      <c r="J58" s="61" t="str">
        <f t="shared" si="25"/>
        <v>2D</v>
      </c>
      <c r="K58" s="61" t="str">
        <f t="shared" si="25"/>
        <v>14</v>
      </c>
      <c r="L58" s="61" t="str">
        <f t="shared" si="25"/>
        <v>31</v>
      </c>
      <c r="M58" s="61" t="str">
        <f t="shared" si="25"/>
        <v>FF</v>
      </c>
      <c r="N58" s="61" t="str">
        <f t="shared" si="25"/>
        <v>FF</v>
      </c>
      <c r="O58" s="61" t="str">
        <f t="shared" si="25"/>
        <v>FF</v>
      </c>
      <c r="P58" s="61" t="str">
        <f t="shared" si="25"/>
        <v>FF</v>
      </c>
      <c r="Q58" s="61" t="str">
        <f t="shared" si="25"/>
        <v>FF</v>
      </c>
      <c r="R58" s="61" t="str">
        <f t="shared" si="25"/>
        <v>FF</v>
      </c>
      <c r="S58" s="61" t="str">
        <f t="shared" si="25"/>
        <v>FF</v>
      </c>
      <c r="T58" s="61" t="str">
        <f t="shared" si="25"/>
        <v>FF</v>
      </c>
      <c r="U58" s="63"/>
    </row>
    <row r="59" s="27" customFormat="1" spans="1:21">
      <c r="A59" s="64" t="s">
        <v>615</v>
      </c>
      <c r="B59" s="59" t="s">
        <v>577</v>
      </c>
      <c r="C59" s="60" t="str">
        <f t="shared" si="0"/>
        <v>80</v>
      </c>
      <c r="D59" s="60" t="str">
        <f t="shared" si="1"/>
        <v>9F</v>
      </c>
      <c r="E59" s="61" t="str">
        <f t="shared" ref="E59:T59" si="26">IF(E27="","FF",E27)</f>
        <v>16</v>
      </c>
      <c r="F59" s="61" t="str">
        <f t="shared" si="26"/>
        <v>38</v>
      </c>
      <c r="G59" s="61" t="str">
        <f t="shared" si="26"/>
        <v>13</v>
      </c>
      <c r="H59" s="61" t="str">
        <f t="shared" si="26"/>
        <v>2E</v>
      </c>
      <c r="I59" s="61" t="str">
        <f t="shared" si="26"/>
        <v>17</v>
      </c>
      <c r="J59" s="61" t="str">
        <f t="shared" si="26"/>
        <v>37</v>
      </c>
      <c r="K59" s="61" t="str">
        <f t="shared" si="26"/>
        <v>15</v>
      </c>
      <c r="L59" s="61" t="str">
        <f t="shared" si="26"/>
        <v>34</v>
      </c>
      <c r="M59" s="61" t="str">
        <f t="shared" si="26"/>
        <v>FF</v>
      </c>
      <c r="N59" s="61" t="str">
        <f t="shared" si="26"/>
        <v>FF</v>
      </c>
      <c r="O59" s="61" t="str">
        <f t="shared" si="26"/>
        <v>FF</v>
      </c>
      <c r="P59" s="61" t="str">
        <f t="shared" si="26"/>
        <v>FF</v>
      </c>
      <c r="Q59" s="61" t="str">
        <f t="shared" si="26"/>
        <v>FF</v>
      </c>
      <c r="R59" s="61" t="str">
        <f t="shared" si="26"/>
        <v>FF</v>
      </c>
      <c r="S59" s="61" t="str">
        <f t="shared" si="26"/>
        <v>FF</v>
      </c>
      <c r="T59" s="61" t="str">
        <f t="shared" si="26"/>
        <v>FF</v>
      </c>
      <c r="U59" s="63"/>
    </row>
    <row r="60" s="27" customFormat="1" spans="1:21">
      <c r="A60" s="64" t="s">
        <v>606</v>
      </c>
      <c r="B60" s="59" t="s">
        <v>578</v>
      </c>
      <c r="C60" s="60" t="str">
        <f t="shared" si="0"/>
        <v>90</v>
      </c>
      <c r="D60" s="60" t="str">
        <f t="shared" si="1"/>
        <v>9F</v>
      </c>
      <c r="E60" s="61" t="str">
        <f t="shared" ref="E60:T60" si="27">IF(E28="","FF",E28)</f>
        <v>09</v>
      </c>
      <c r="F60" s="61" t="str">
        <f t="shared" si="27"/>
        <v>16</v>
      </c>
      <c r="G60" s="61" t="str">
        <f t="shared" si="27"/>
        <v>1A</v>
      </c>
      <c r="H60" s="61" t="str">
        <f t="shared" si="27"/>
        <v>35</v>
      </c>
      <c r="I60" s="61" t="str">
        <f t="shared" si="27"/>
        <v>1B</v>
      </c>
      <c r="J60" s="61" t="str">
        <f t="shared" si="27"/>
        <v>39</v>
      </c>
      <c r="K60" s="61" t="str">
        <f t="shared" si="27"/>
        <v>08</v>
      </c>
      <c r="L60" s="61" t="str">
        <f t="shared" si="27"/>
        <v>15</v>
      </c>
      <c r="M60" s="61" t="str">
        <f t="shared" si="27"/>
        <v>07</v>
      </c>
      <c r="N60" s="61" t="str">
        <f t="shared" si="27"/>
        <v>11</v>
      </c>
      <c r="O60" s="61" t="str">
        <f t="shared" si="27"/>
        <v>FF</v>
      </c>
      <c r="P60" s="61" t="str">
        <f t="shared" si="27"/>
        <v>FF</v>
      </c>
      <c r="Q60" s="61" t="str">
        <f t="shared" si="27"/>
        <v>FF</v>
      </c>
      <c r="R60" s="61" t="str">
        <f t="shared" si="27"/>
        <v>FF</v>
      </c>
      <c r="S60" s="61" t="str">
        <f t="shared" si="27"/>
        <v>FF</v>
      </c>
      <c r="T60" s="61" t="str">
        <f t="shared" si="27"/>
        <v>FF</v>
      </c>
      <c r="U60" s="63"/>
    </row>
    <row r="61" s="27" customFormat="1" spans="1:21">
      <c r="A61" s="64" t="s">
        <v>166</v>
      </c>
      <c r="B61" s="59" t="s">
        <v>579</v>
      </c>
      <c r="C61" s="60" t="str">
        <f t="shared" si="0"/>
        <v>A0</v>
      </c>
      <c r="D61" s="60" t="str">
        <f t="shared" si="1"/>
        <v>9F</v>
      </c>
      <c r="E61" s="61" t="str">
        <f t="shared" ref="E61:T61" si="28">IF(E29="","FF",E29)</f>
        <v>1D</v>
      </c>
      <c r="F61" s="61" t="str">
        <f t="shared" si="28"/>
        <v>3E</v>
      </c>
      <c r="G61" s="61" t="str">
        <f t="shared" si="28"/>
        <v>1C</v>
      </c>
      <c r="H61" s="61" t="str">
        <f t="shared" si="28"/>
        <v>3B</v>
      </c>
      <c r="I61" s="61" t="str">
        <f t="shared" si="28"/>
        <v>1B</v>
      </c>
      <c r="J61" s="61" t="str">
        <f t="shared" si="28"/>
        <v>3D</v>
      </c>
      <c r="K61" s="61" t="str">
        <f t="shared" si="28"/>
        <v>19</v>
      </c>
      <c r="L61" s="61" t="str">
        <f t="shared" si="28"/>
        <v>3A</v>
      </c>
      <c r="M61" s="61" t="str">
        <f t="shared" si="28"/>
        <v>09</v>
      </c>
      <c r="N61" s="61" t="str">
        <f t="shared" si="28"/>
        <v>17</v>
      </c>
      <c r="O61" s="61" t="str">
        <f t="shared" si="28"/>
        <v>FF</v>
      </c>
      <c r="P61" s="61" t="str">
        <f t="shared" si="28"/>
        <v>FF</v>
      </c>
      <c r="Q61" s="61" t="str">
        <f t="shared" si="28"/>
        <v>FF</v>
      </c>
      <c r="R61" s="61" t="str">
        <f t="shared" si="28"/>
        <v>FF</v>
      </c>
      <c r="S61" s="61" t="str">
        <f t="shared" si="28"/>
        <v>FF</v>
      </c>
      <c r="T61" s="61" t="str">
        <f t="shared" si="28"/>
        <v>FF</v>
      </c>
      <c r="U61" s="63"/>
    </row>
    <row r="62" s="27" customFormat="1" spans="1:21">
      <c r="A62" s="64" t="s">
        <v>173</v>
      </c>
      <c r="B62" s="59" t="s">
        <v>580</v>
      </c>
      <c r="C62" s="60" t="str">
        <f t="shared" si="0"/>
        <v>B0</v>
      </c>
      <c r="D62" s="60" t="str">
        <f t="shared" si="1"/>
        <v>9F</v>
      </c>
      <c r="E62" s="61" t="str">
        <f t="shared" ref="E62:T62" si="29">IF(E30="","FF",E30)</f>
        <v>19</v>
      </c>
      <c r="F62" s="61" t="str">
        <f t="shared" si="29"/>
        <v>39</v>
      </c>
      <c r="G62" s="61" t="str">
        <f t="shared" si="29"/>
        <v>1A</v>
      </c>
      <c r="H62" s="61" t="str">
        <f t="shared" si="29"/>
        <v>3D</v>
      </c>
      <c r="I62" s="61" t="str">
        <f t="shared" si="29"/>
        <v>1C</v>
      </c>
      <c r="J62" s="61" t="str">
        <f t="shared" si="29"/>
        <v>3C</v>
      </c>
      <c r="K62" s="61" t="str">
        <f t="shared" si="29"/>
        <v>16</v>
      </c>
      <c r="L62" s="61" t="str">
        <f t="shared" si="29"/>
        <v>2C</v>
      </c>
      <c r="M62" s="61" t="str">
        <f t="shared" si="29"/>
        <v>FF</v>
      </c>
      <c r="N62" s="61" t="str">
        <f t="shared" si="29"/>
        <v>FF</v>
      </c>
      <c r="O62" s="61" t="str">
        <f t="shared" si="29"/>
        <v>FF</v>
      </c>
      <c r="P62" s="61" t="str">
        <f t="shared" si="29"/>
        <v>FF</v>
      </c>
      <c r="Q62" s="61" t="str">
        <f t="shared" si="29"/>
        <v>FF</v>
      </c>
      <c r="R62" s="61" t="str">
        <f t="shared" si="29"/>
        <v>FF</v>
      </c>
      <c r="S62" s="61" t="str">
        <f t="shared" si="29"/>
        <v>FF</v>
      </c>
      <c r="T62" s="61" t="str">
        <f t="shared" si="29"/>
        <v>FF</v>
      </c>
      <c r="U62" s="63"/>
    </row>
    <row r="63" s="27" customFormat="1" spans="1:21">
      <c r="A63" s="64" t="s">
        <v>617</v>
      </c>
      <c r="B63" s="59" t="s">
        <v>581</v>
      </c>
      <c r="C63" s="60" t="str">
        <f t="shared" si="0"/>
        <v>C0</v>
      </c>
      <c r="D63" s="60" t="str">
        <f t="shared" si="1"/>
        <v>9F</v>
      </c>
      <c r="E63" s="61" t="str">
        <f t="shared" ref="E63:T63" si="30">IF(E31="","FF",E31)</f>
        <v>1A</v>
      </c>
      <c r="F63" s="61" t="str">
        <f t="shared" si="30"/>
        <v>3B</v>
      </c>
      <c r="G63" s="61" t="str">
        <f t="shared" si="30"/>
        <v>1D</v>
      </c>
      <c r="H63" s="61" t="str">
        <f t="shared" si="30"/>
        <v>3F</v>
      </c>
      <c r="I63" s="61" t="str">
        <f t="shared" si="30"/>
        <v>13</v>
      </c>
      <c r="J63" s="61" t="str">
        <f t="shared" si="30"/>
        <v>30</v>
      </c>
      <c r="K63" s="61" t="str">
        <f t="shared" si="30"/>
        <v>1B</v>
      </c>
      <c r="L63" s="61" t="str">
        <f t="shared" si="30"/>
        <v>3C</v>
      </c>
      <c r="M63" s="61" t="str">
        <f t="shared" si="30"/>
        <v>FF</v>
      </c>
      <c r="N63" s="61" t="str">
        <f t="shared" si="30"/>
        <v>FF</v>
      </c>
      <c r="O63" s="61" t="str">
        <f t="shared" si="30"/>
        <v>FF</v>
      </c>
      <c r="P63" s="61" t="str">
        <f t="shared" si="30"/>
        <v>FF</v>
      </c>
      <c r="Q63" s="61" t="str">
        <f t="shared" si="30"/>
        <v>FF</v>
      </c>
      <c r="R63" s="61" t="str">
        <f t="shared" si="30"/>
        <v>FF</v>
      </c>
      <c r="S63" s="61" t="str">
        <f t="shared" si="30"/>
        <v>FF</v>
      </c>
      <c r="T63" s="61" t="str">
        <f t="shared" si="30"/>
        <v>FF</v>
      </c>
      <c r="U63" s="63"/>
    </row>
    <row r="64" s="27" customFormat="1" spans="1:21">
      <c r="A64" s="65" t="s">
        <v>616</v>
      </c>
      <c r="B64" s="59" t="s">
        <v>582</v>
      </c>
      <c r="C64" s="60" t="str">
        <f t="shared" si="0"/>
        <v>D0</v>
      </c>
      <c r="D64" s="60" t="str">
        <f t="shared" si="1"/>
        <v>9F</v>
      </c>
      <c r="E64" s="61" t="str">
        <f t="shared" ref="E64:T64" si="31">IF(E32="","FF",E32)</f>
        <v>1A</v>
      </c>
      <c r="F64" s="61" t="str">
        <f t="shared" si="31"/>
        <v>3E</v>
      </c>
      <c r="G64" s="61" t="str">
        <f t="shared" si="31"/>
        <v>1C</v>
      </c>
      <c r="H64" s="61" t="str">
        <f t="shared" si="31"/>
        <v>3F</v>
      </c>
      <c r="I64" s="61" t="str">
        <f t="shared" si="31"/>
        <v>FF</v>
      </c>
      <c r="J64" s="61" t="str">
        <f t="shared" si="31"/>
        <v>FF</v>
      </c>
      <c r="K64" s="61" t="str">
        <f t="shared" si="31"/>
        <v>FF</v>
      </c>
      <c r="L64" s="61" t="str">
        <f t="shared" si="31"/>
        <v>FF</v>
      </c>
      <c r="M64" s="61" t="str">
        <f t="shared" si="31"/>
        <v>FF</v>
      </c>
      <c r="N64" s="61" t="str">
        <f t="shared" si="31"/>
        <v>FF</v>
      </c>
      <c r="O64" s="61" t="str">
        <f t="shared" si="31"/>
        <v>FF</v>
      </c>
      <c r="P64" s="61" t="str">
        <f t="shared" si="31"/>
        <v>FF</v>
      </c>
      <c r="Q64" s="61" t="str">
        <f t="shared" si="31"/>
        <v>FF</v>
      </c>
      <c r="R64" s="61" t="str">
        <f t="shared" si="31"/>
        <v>FF</v>
      </c>
      <c r="S64" s="61" t="str">
        <f t="shared" si="31"/>
        <v>FF</v>
      </c>
      <c r="T64" s="61" t="str">
        <f t="shared" si="31"/>
        <v>FF</v>
      </c>
      <c r="U64" s="63"/>
    </row>
  </sheetData>
  <mergeCells count="4">
    <mergeCell ref="A1:T1"/>
    <mergeCell ref="C2:D2"/>
    <mergeCell ref="A34:T34"/>
    <mergeCell ref="U35:U64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/>
  <dimension ref="A1:ID34"/>
  <sheetViews>
    <sheetView workbookViewId="0">
      <selection activeCell="O2" sqref="O2:AX2"/>
    </sheetView>
  </sheetViews>
  <sheetFormatPr defaultColWidth="9" defaultRowHeight="18.75"/>
  <cols>
    <col min="1" max="1" width="6.375" style="10" customWidth="1"/>
    <col min="2" max="2" width="8.25" style="10" customWidth="1"/>
    <col min="3" max="3" width="5.5" style="10" customWidth="1"/>
    <col min="4" max="10" width="4.5" style="10" customWidth="1"/>
    <col min="11" max="11" width="10.5" style="10" customWidth="1"/>
    <col min="12" max="12" width="12.5" style="10" customWidth="1"/>
    <col min="13" max="14" width="10.625" style="12" customWidth="1"/>
    <col min="15" max="15" width="6.625" style="11" customWidth="1"/>
    <col min="16" max="16" width="5.875" style="13" customWidth="1"/>
    <col min="17" max="30" width="4.625" style="13" customWidth="1"/>
    <col min="31" max="42" width="4.625" style="14" customWidth="1"/>
    <col min="43" max="50" width="4.625" style="13" customWidth="1"/>
    <col min="51" max="224" width="9" style="10"/>
    <col min="225" max="16384" width="9" style="4"/>
  </cols>
  <sheetData>
    <row r="1" s="10" customFormat="1" ht="25.5" spans="1:238">
      <c r="A1" s="15" t="s">
        <v>623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</row>
    <row r="2" s="11" customFormat="1" ht="20" customHeight="1" spans="1:238">
      <c r="A2" s="11" t="s">
        <v>82</v>
      </c>
      <c r="B2" s="16" t="s">
        <v>624</v>
      </c>
      <c r="C2" s="16"/>
      <c r="D2" s="16"/>
      <c r="E2" s="16"/>
      <c r="F2" s="16"/>
      <c r="G2" s="16"/>
      <c r="H2" s="16"/>
      <c r="I2" s="16"/>
      <c r="J2" s="16"/>
      <c r="K2" s="11" t="s">
        <v>625</v>
      </c>
      <c r="M2" s="11" t="s">
        <v>626</v>
      </c>
      <c r="O2" s="17" t="s">
        <v>627</v>
      </c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</row>
    <row r="3" s="11" customFormat="1" ht="31.5" spans="1:238">
      <c r="B3" s="11" t="s">
        <v>628</v>
      </c>
      <c r="C3" s="11" t="s">
        <v>464</v>
      </c>
      <c r="D3" s="18" t="s">
        <v>629</v>
      </c>
      <c r="E3" s="18"/>
      <c r="F3" s="18"/>
      <c r="G3" s="18"/>
      <c r="H3" s="18"/>
      <c r="I3" s="18"/>
      <c r="J3" s="18"/>
      <c r="K3" s="19" t="s">
        <v>443</v>
      </c>
      <c r="L3" s="11" t="s">
        <v>444</v>
      </c>
      <c r="M3" s="19" t="s">
        <v>443</v>
      </c>
      <c r="N3" s="11" t="s">
        <v>444</v>
      </c>
      <c r="O3" s="11" t="s">
        <v>520</v>
      </c>
      <c r="P3" s="13" t="s">
        <v>531</v>
      </c>
      <c r="Q3" s="13" t="s">
        <v>630</v>
      </c>
      <c r="R3" s="13" t="s">
        <v>631</v>
      </c>
      <c r="S3" s="13" t="s">
        <v>532</v>
      </c>
      <c r="T3" s="13" t="s">
        <v>632</v>
      </c>
      <c r="U3" s="13" t="s">
        <v>533</v>
      </c>
      <c r="V3" s="13" t="s">
        <v>633</v>
      </c>
      <c r="W3" s="13" t="s">
        <v>534</v>
      </c>
      <c r="X3" s="13" t="s">
        <v>634</v>
      </c>
      <c r="Y3" s="13" t="s">
        <v>635</v>
      </c>
      <c r="Z3" s="13" t="s">
        <v>535</v>
      </c>
      <c r="AA3" s="13" t="s">
        <v>636</v>
      </c>
      <c r="AB3" s="13" t="s">
        <v>587</v>
      </c>
      <c r="AC3" s="13" t="s">
        <v>536</v>
      </c>
      <c r="AD3" s="13" t="s">
        <v>637</v>
      </c>
      <c r="AE3" s="13" t="s">
        <v>537</v>
      </c>
      <c r="AF3" s="13" t="s">
        <v>538</v>
      </c>
      <c r="AG3" s="13" t="s">
        <v>539</v>
      </c>
      <c r="AH3" s="13" t="s">
        <v>540</v>
      </c>
      <c r="AI3" s="13" t="s">
        <v>541</v>
      </c>
      <c r="AJ3" s="13" t="s">
        <v>542</v>
      </c>
      <c r="AK3" s="13" t="s">
        <v>543</v>
      </c>
      <c r="AL3" s="13" t="s">
        <v>544</v>
      </c>
      <c r="AM3" s="13" t="s">
        <v>545</v>
      </c>
      <c r="AN3" s="13" t="s">
        <v>546</v>
      </c>
      <c r="AO3" s="13" t="s">
        <v>547</v>
      </c>
      <c r="AP3" s="13" t="s">
        <v>548</v>
      </c>
      <c r="AQ3" s="13" t="s">
        <v>549</v>
      </c>
      <c r="AR3" s="13" t="s">
        <v>638</v>
      </c>
      <c r="AS3" s="13" t="s">
        <v>550</v>
      </c>
      <c r="AT3" s="13" t="s">
        <v>587</v>
      </c>
      <c r="AU3" s="13" t="s">
        <v>587</v>
      </c>
      <c r="AV3" s="13" t="s">
        <v>587</v>
      </c>
      <c r="AW3" s="13" t="s">
        <v>551</v>
      </c>
      <c r="AX3" s="13" t="s">
        <v>552</v>
      </c>
    </row>
    <row r="4" s="11" customFormat="1" ht="14.25" spans="1:238">
      <c r="A4" s="11">
        <v>1</v>
      </c>
      <c r="B4" s="20" t="str">
        <f>城池数据!A3</f>
        <v>辽东</v>
      </c>
      <c r="C4" s="21" t="s">
        <v>639</v>
      </c>
      <c r="D4" s="22" t="s">
        <v>620</v>
      </c>
      <c r="E4" s="22" t="s">
        <v>640</v>
      </c>
      <c r="F4" s="22" t="s">
        <v>641</v>
      </c>
      <c r="G4" s="22" t="s">
        <v>642</v>
      </c>
      <c r="H4" s="22" t="s">
        <v>514</v>
      </c>
      <c r="I4" s="22" t="s">
        <v>514</v>
      </c>
      <c r="J4" s="22" t="s">
        <v>514</v>
      </c>
      <c r="K4" s="11" t="str">
        <f t="shared" ref="K4:K33" si="0">DEC2HEX(L4)</f>
        <v>6000</v>
      </c>
      <c r="L4" s="11">
        <v>24576</v>
      </c>
      <c r="M4" s="11" t="str">
        <f t="shared" ref="M4:M33" si="1">DEC2HEX(N4)</f>
        <v>4071C</v>
      </c>
      <c r="N4" s="11">
        <v>263964</v>
      </c>
      <c r="O4" s="23" t="str">
        <f>城池数据!C3</f>
        <v>02</v>
      </c>
      <c r="P4" s="24" t="str">
        <f>MID(城池数据!D34,5,2)</f>
        <v>9A</v>
      </c>
      <c r="Q4" s="24" t="str">
        <f>MID(城池数据!D34,3,2)</f>
        <v>02</v>
      </c>
      <c r="R4" s="24" t="str">
        <f>MID(城池数据!D34,1,2)</f>
        <v>00</v>
      </c>
      <c r="S4" s="24" t="str">
        <f>MID(城池数据!E34,3,2)</f>
        <v>1D</v>
      </c>
      <c r="T4" s="24" t="str">
        <f>MID(城池数据!E34,1,2)</f>
        <v>00</v>
      </c>
      <c r="U4" s="24" t="str">
        <f>MID(城池数据!F34,3,2)</f>
        <v>1F</v>
      </c>
      <c r="V4" s="24" t="str">
        <f>MID(城池数据!F34,1,2)</f>
        <v>00</v>
      </c>
      <c r="W4" s="24" t="str">
        <f>MID(城池数据!G34,5,2)</f>
        <v>08</v>
      </c>
      <c r="X4" s="24" t="str">
        <f>MID(城池数据!G34,3,2)</f>
        <v>52</v>
      </c>
      <c r="Y4" s="24" t="str">
        <f>MID(城池数据!G34,1,2)</f>
        <v>00</v>
      </c>
      <c r="Z4" s="24" t="str">
        <f>MID(城池数据!H34,3,2)</f>
        <v>00</v>
      </c>
      <c r="AA4" s="24" t="str">
        <f>MID(城池数据!H34,1,2)</f>
        <v>00</v>
      </c>
      <c r="AB4" s="25" t="s">
        <v>12</v>
      </c>
      <c r="AC4" s="24" t="str">
        <f>MID(城池数据!I34,3,2)</f>
        <v>44</v>
      </c>
      <c r="AD4" s="24" t="str">
        <f>MID(城池数据!I34,1,2)</f>
        <v>00</v>
      </c>
      <c r="AE4" s="26" t="str">
        <f>城池数据!J34</f>
        <v>FF</v>
      </c>
      <c r="AF4" s="26" t="str">
        <f>城池数据!K34</f>
        <v>02</v>
      </c>
      <c r="AG4" s="26" t="str">
        <f>城池数据!L34</f>
        <v>C4</v>
      </c>
      <c r="AH4" s="26" t="str">
        <f>城池数据!M34</f>
        <v>FF</v>
      </c>
      <c r="AI4" s="26" t="str">
        <f>城池数据!N34</f>
        <v>FF</v>
      </c>
      <c r="AJ4" s="26" t="str">
        <f>城池数据!O34</f>
        <v>FF</v>
      </c>
      <c r="AK4" s="26" t="str">
        <f>城池数据!P34</f>
        <v>FF</v>
      </c>
      <c r="AL4" s="26" t="str">
        <f>城池数据!Q34</f>
        <v>FF</v>
      </c>
      <c r="AM4" s="26" t="str">
        <f>城池数据!R34</f>
        <v>FF</v>
      </c>
      <c r="AN4" s="26" t="str">
        <f>城池数据!S34</f>
        <v>FF</v>
      </c>
      <c r="AO4" s="26" t="str">
        <f>城池数据!T34</f>
        <v>FF</v>
      </c>
      <c r="AP4" s="26" t="str">
        <f>城池数据!U34</f>
        <v>FF</v>
      </c>
      <c r="AQ4" s="25" t="s">
        <v>12</v>
      </c>
      <c r="AR4" s="25" t="s">
        <v>12</v>
      </c>
      <c r="AS4" s="24" t="str">
        <f>城池数据!W34</f>
        <v>00</v>
      </c>
      <c r="AT4" s="25" t="s">
        <v>12</v>
      </c>
      <c r="AU4" s="25" t="s">
        <v>93</v>
      </c>
      <c r="AV4" s="25" t="s">
        <v>93</v>
      </c>
      <c r="AW4" s="24" t="str">
        <f>城池数据!X34</f>
        <v>00</v>
      </c>
      <c r="AX4" s="24" t="str">
        <f>城池数据!Y34</f>
        <v>00</v>
      </c>
      <c r="AY4" s="18"/>
    </row>
    <row r="5" s="11" customFormat="1" ht="14.25" spans="1:238">
      <c r="A5" s="11">
        <v>2</v>
      </c>
      <c r="B5" s="20" t="str">
        <f>城池数据!A4</f>
        <v>幽州</v>
      </c>
      <c r="C5" s="21" t="s">
        <v>639</v>
      </c>
      <c r="D5" s="22" t="s">
        <v>643</v>
      </c>
      <c r="E5" s="22" t="s">
        <v>644</v>
      </c>
      <c r="F5" s="22" t="s">
        <v>645</v>
      </c>
      <c r="G5" s="22" t="s">
        <v>646</v>
      </c>
      <c r="H5" s="22" t="s">
        <v>514</v>
      </c>
      <c r="I5" s="22" t="s">
        <v>514</v>
      </c>
      <c r="J5" s="22" t="s">
        <v>514</v>
      </c>
      <c r="K5" s="11" t="str">
        <f t="shared" si="0"/>
        <v>6024</v>
      </c>
      <c r="L5" s="11">
        <f t="shared" ref="L5:L33" si="2">L4+36</f>
        <v>24612</v>
      </c>
      <c r="M5" s="11" t="str">
        <f t="shared" si="1"/>
        <v>40740</v>
      </c>
      <c r="N5" s="11">
        <f>N4+36</f>
        <v>264000</v>
      </c>
      <c r="O5" s="23" t="str">
        <f>城池数据!C4</f>
        <v>08</v>
      </c>
      <c r="P5" s="24" t="str">
        <f>MID(城池数据!D35,5,2)</f>
        <v>9A</v>
      </c>
      <c r="Q5" s="24" t="str">
        <f>MID(城池数据!D35,3,2)</f>
        <v>02</v>
      </c>
      <c r="R5" s="24" t="str">
        <f>MID(城池数据!D35,1,2)</f>
        <v>00</v>
      </c>
      <c r="S5" s="24" t="str">
        <f>MID(城池数据!E35,3,2)</f>
        <v>1F</v>
      </c>
      <c r="T5" s="24" t="str">
        <f>MID(城池数据!E35,1,2)</f>
        <v>00</v>
      </c>
      <c r="U5" s="24" t="str">
        <f>MID(城池数据!F35,3,2)</f>
        <v>20</v>
      </c>
      <c r="V5" s="24" t="str">
        <f>MID(城池数据!F35,1,2)</f>
        <v>00</v>
      </c>
      <c r="W5" s="24" t="str">
        <f>MID(城池数据!G35,5,2)</f>
        <v>F0</v>
      </c>
      <c r="X5" s="24" t="str">
        <f>MID(城池数据!G35,3,2)</f>
        <v>4F</v>
      </c>
      <c r="Y5" s="24" t="str">
        <f>MID(城池数据!G35,1,2)</f>
        <v>01</v>
      </c>
      <c r="Z5" s="24" t="str">
        <f>MID(城池数据!H35,3,2)</f>
        <v>00</v>
      </c>
      <c r="AA5" s="24" t="str">
        <f>MID(城池数据!H35,1,2)</f>
        <v>00</v>
      </c>
      <c r="AB5" s="25" t="s">
        <v>12</v>
      </c>
      <c r="AC5" s="24" t="str">
        <f>MID(城池数据!I35,3,2)</f>
        <v>4E</v>
      </c>
      <c r="AD5" s="24" t="str">
        <f>MID(城池数据!I35,1,2)</f>
        <v>00</v>
      </c>
      <c r="AE5" s="26" t="str">
        <f>城池数据!J35</f>
        <v>FF</v>
      </c>
      <c r="AF5" s="26" t="str">
        <f>城池数据!K35</f>
        <v>08</v>
      </c>
      <c r="AG5" s="26" t="str">
        <f>城池数据!L35</f>
        <v>C0</v>
      </c>
      <c r="AH5" s="26" t="str">
        <f>城池数据!M35</f>
        <v>FF</v>
      </c>
      <c r="AI5" s="26" t="str">
        <f>城池数据!N35</f>
        <v>FF</v>
      </c>
      <c r="AJ5" s="26" t="str">
        <f>城池数据!O35</f>
        <v>FF</v>
      </c>
      <c r="AK5" s="26" t="str">
        <f>城池数据!P35</f>
        <v>FF</v>
      </c>
      <c r="AL5" s="26" t="str">
        <f>城池数据!Q35</f>
        <v>FF</v>
      </c>
      <c r="AM5" s="26" t="str">
        <f>城池数据!R35</f>
        <v>FF</v>
      </c>
      <c r="AN5" s="26" t="str">
        <f>城池数据!S35</f>
        <v>FF</v>
      </c>
      <c r="AO5" s="26" t="str">
        <f>城池数据!T35</f>
        <v>FF</v>
      </c>
      <c r="AP5" s="26" t="str">
        <f>城池数据!U35</f>
        <v>FF</v>
      </c>
      <c r="AQ5" s="25" t="s">
        <v>12</v>
      </c>
      <c r="AR5" s="25" t="s">
        <v>12</v>
      </c>
      <c r="AS5" s="24" t="str">
        <f>城池数据!W35</f>
        <v>00</v>
      </c>
      <c r="AT5" s="25" t="s">
        <v>12</v>
      </c>
      <c r="AU5" s="25" t="s">
        <v>93</v>
      </c>
      <c r="AV5" s="25" t="s">
        <v>93</v>
      </c>
      <c r="AW5" s="24" t="str">
        <f>城池数据!X35</f>
        <v>00</v>
      </c>
      <c r="AX5" s="24" t="str">
        <f>城池数据!Y35</f>
        <v>00</v>
      </c>
      <c r="AY5" s="18"/>
    </row>
    <row r="6" s="11" customFormat="1" ht="14.25" spans="1:238">
      <c r="A6" s="11">
        <v>3</v>
      </c>
      <c r="B6" s="20" t="str">
        <f>城池数据!A5</f>
        <v>平原</v>
      </c>
      <c r="C6" s="21" t="s">
        <v>639</v>
      </c>
      <c r="D6" s="22" t="s">
        <v>647</v>
      </c>
      <c r="E6" s="22" t="s">
        <v>648</v>
      </c>
      <c r="F6" s="22" t="s">
        <v>649</v>
      </c>
      <c r="G6" s="22" t="s">
        <v>650</v>
      </c>
      <c r="H6" s="22" t="s">
        <v>514</v>
      </c>
      <c r="I6" s="22" t="s">
        <v>514</v>
      </c>
      <c r="J6" s="22" t="s">
        <v>514</v>
      </c>
      <c r="K6" s="11" t="str">
        <f t="shared" si="0"/>
        <v>6048</v>
      </c>
      <c r="L6" s="11">
        <f t="shared" si="2"/>
        <v>24648</v>
      </c>
      <c r="M6" s="11" t="str">
        <f t="shared" si="1"/>
        <v>4071D</v>
      </c>
      <c r="N6" s="11">
        <v>263965</v>
      </c>
      <c r="O6" s="23" t="str">
        <f>城池数据!C5</f>
        <v>05</v>
      </c>
      <c r="P6" s="24" t="str">
        <f>MID(城池数据!D36,5,2)</f>
        <v>9A</v>
      </c>
      <c r="Q6" s="24" t="str">
        <f>MID(城池数据!D36,3,2)</f>
        <v>02</v>
      </c>
      <c r="R6" s="24" t="str">
        <f>MID(城池数据!D36,1,2)</f>
        <v>00</v>
      </c>
      <c r="S6" s="24" t="str">
        <f>MID(城池数据!E36,3,2)</f>
        <v>21</v>
      </c>
      <c r="T6" s="24" t="str">
        <f>MID(城池数据!E36,1,2)</f>
        <v>00</v>
      </c>
      <c r="U6" s="24" t="str">
        <f>MID(城池数据!F36,3,2)</f>
        <v>23</v>
      </c>
      <c r="V6" s="24" t="str">
        <f>MID(城池数据!F36,1,2)</f>
        <v>00</v>
      </c>
      <c r="W6" s="24" t="str">
        <f>MID(城池数据!G36,5,2)</f>
        <v>50</v>
      </c>
      <c r="X6" s="24" t="str">
        <f>MID(城池数据!G36,3,2)</f>
        <v>46</v>
      </c>
      <c r="Y6" s="24" t="str">
        <f>MID(城池数据!G36,1,2)</f>
        <v>00</v>
      </c>
      <c r="Z6" s="24" t="str">
        <f>MID(城池数据!H36,3,2)</f>
        <v>00</v>
      </c>
      <c r="AA6" s="24" t="str">
        <f>MID(城池数据!H36,1,2)</f>
        <v>00</v>
      </c>
      <c r="AB6" s="25" t="s">
        <v>12</v>
      </c>
      <c r="AC6" s="24" t="str">
        <f>MID(城池数据!I36,3,2)</f>
        <v>46</v>
      </c>
      <c r="AD6" s="24" t="str">
        <f>MID(城池数据!I36,1,2)</f>
        <v>00</v>
      </c>
      <c r="AE6" s="26" t="str">
        <f>城池数据!J36</f>
        <v>FF</v>
      </c>
      <c r="AF6" s="26" t="str">
        <f>城池数据!K36</f>
        <v>05</v>
      </c>
      <c r="AG6" s="26" t="str">
        <f>城池数据!L36</f>
        <v>3D</v>
      </c>
      <c r="AH6" s="26" t="str">
        <f>城池数据!M36</f>
        <v>DC</v>
      </c>
      <c r="AI6" s="26" t="str">
        <f>城池数据!N36</f>
        <v>FF</v>
      </c>
      <c r="AJ6" s="26" t="str">
        <f>城池数据!O36</f>
        <v>FF</v>
      </c>
      <c r="AK6" s="26" t="str">
        <f>城池数据!P36</f>
        <v>FF</v>
      </c>
      <c r="AL6" s="26" t="str">
        <f>城池数据!Q36</f>
        <v>FF</v>
      </c>
      <c r="AM6" s="26" t="str">
        <f>城池数据!R36</f>
        <v>FF</v>
      </c>
      <c r="AN6" s="26" t="str">
        <f>城池数据!S36</f>
        <v>FF</v>
      </c>
      <c r="AO6" s="26" t="str">
        <f>城池数据!T36</f>
        <v>FF</v>
      </c>
      <c r="AP6" s="26" t="str">
        <f>城池数据!U36</f>
        <v>FF</v>
      </c>
      <c r="AQ6" s="25" t="s">
        <v>12</v>
      </c>
      <c r="AR6" s="25" t="s">
        <v>12</v>
      </c>
      <c r="AS6" s="24" t="str">
        <f>城池数据!W36</f>
        <v>00</v>
      </c>
      <c r="AT6" s="25" t="s">
        <v>12</v>
      </c>
      <c r="AU6" s="25" t="s">
        <v>93</v>
      </c>
      <c r="AV6" s="25" t="s">
        <v>93</v>
      </c>
      <c r="AW6" s="24" t="str">
        <f>城池数据!X36</f>
        <v>00</v>
      </c>
      <c r="AX6" s="24" t="str">
        <f>城池数据!Y36</f>
        <v>00</v>
      </c>
      <c r="AY6" s="18"/>
    </row>
    <row r="7" s="11" customFormat="1" ht="14.25" spans="1:238">
      <c r="A7" s="11">
        <v>4</v>
      </c>
      <c r="B7" s="20" t="str">
        <f>城池数据!A6</f>
        <v>渤海</v>
      </c>
      <c r="C7" s="21" t="s">
        <v>639</v>
      </c>
      <c r="D7" s="22" t="s">
        <v>651</v>
      </c>
      <c r="E7" s="22" t="s">
        <v>652</v>
      </c>
      <c r="F7" s="22" t="s">
        <v>653</v>
      </c>
      <c r="G7" s="22" t="s">
        <v>654</v>
      </c>
      <c r="H7" s="22" t="s">
        <v>514</v>
      </c>
      <c r="I7" s="22" t="s">
        <v>514</v>
      </c>
      <c r="J7" s="22" t="s">
        <v>514</v>
      </c>
      <c r="K7" s="11" t="str">
        <f t="shared" si="0"/>
        <v>606C</v>
      </c>
      <c r="L7" s="11">
        <f t="shared" si="2"/>
        <v>24684</v>
      </c>
      <c r="M7" s="11" t="str">
        <f t="shared" si="1"/>
        <v>40741</v>
      </c>
      <c r="N7" s="11">
        <f>N6+36</f>
        <v>264001</v>
      </c>
      <c r="O7" s="23" t="str">
        <f>城池数据!C6</f>
        <v>0D</v>
      </c>
      <c r="P7" s="24" t="str">
        <f>MID(城池数据!D37,5,2)</f>
        <v>9A</v>
      </c>
      <c r="Q7" s="24" t="str">
        <f>MID(城池数据!D37,3,2)</f>
        <v>02</v>
      </c>
      <c r="R7" s="24" t="str">
        <f>MID(城池数据!D37,1,2)</f>
        <v>00</v>
      </c>
      <c r="S7" s="24" t="str">
        <f>MID(城池数据!E37,3,2)</f>
        <v>38</v>
      </c>
      <c r="T7" s="24" t="str">
        <f>MID(城池数据!E37,1,2)</f>
        <v>00</v>
      </c>
      <c r="U7" s="24" t="str">
        <f>MID(城池数据!F37,3,2)</f>
        <v>32</v>
      </c>
      <c r="V7" s="24" t="str">
        <f>MID(城池数据!F37,1,2)</f>
        <v>00</v>
      </c>
      <c r="W7" s="24" t="str">
        <f>MID(城池数据!G37,5,2)</f>
        <v>00</v>
      </c>
      <c r="X7" s="24" t="str">
        <f>MID(城池数据!G37,3,2)</f>
        <v>7D</v>
      </c>
      <c r="Y7" s="24" t="str">
        <f>MID(城池数据!G37,1,2)</f>
        <v>00</v>
      </c>
      <c r="Z7" s="24" t="str">
        <f>MID(城池数据!H37,3,2)</f>
        <v>00</v>
      </c>
      <c r="AA7" s="24" t="str">
        <f>MID(城池数据!H37,1,2)</f>
        <v>00</v>
      </c>
      <c r="AB7" s="25" t="s">
        <v>12</v>
      </c>
      <c r="AC7" s="24" t="str">
        <f>MID(城池数据!I37,3,2)</f>
        <v>4C</v>
      </c>
      <c r="AD7" s="24" t="str">
        <f>MID(城池数据!I37,1,2)</f>
        <v>00</v>
      </c>
      <c r="AE7" s="26" t="str">
        <f>城池数据!J37</f>
        <v>FF</v>
      </c>
      <c r="AF7" s="26" t="str">
        <f>城池数据!K37</f>
        <v>0D</v>
      </c>
      <c r="AG7" s="26" t="str">
        <f>城池数据!L37</f>
        <v>D7</v>
      </c>
      <c r="AH7" s="26" t="str">
        <f>城池数据!M37</f>
        <v>CA</v>
      </c>
      <c r="AI7" s="26" t="str">
        <f>城池数据!N37</f>
        <v>AD</v>
      </c>
      <c r="AJ7" s="26" t="str">
        <f>城池数据!O37</f>
        <v>97</v>
      </c>
      <c r="AK7" s="26" t="str">
        <f>城池数据!P37</f>
        <v>A3</v>
      </c>
      <c r="AL7" s="26" t="str">
        <f>城池数据!Q37</f>
        <v>34</v>
      </c>
      <c r="AM7" s="26" t="str">
        <f>城池数据!R37</f>
        <v>FF</v>
      </c>
      <c r="AN7" s="26" t="str">
        <f>城池数据!S37</f>
        <v>FF</v>
      </c>
      <c r="AO7" s="26" t="str">
        <f>城池数据!T37</f>
        <v>FF</v>
      </c>
      <c r="AP7" s="26" t="str">
        <f>城池数据!U37</f>
        <v>FF</v>
      </c>
      <c r="AQ7" s="25" t="s">
        <v>12</v>
      </c>
      <c r="AR7" s="25" t="s">
        <v>12</v>
      </c>
      <c r="AS7" s="24" t="str">
        <f>城池数据!W37</f>
        <v>00</v>
      </c>
      <c r="AT7" s="25" t="s">
        <v>12</v>
      </c>
      <c r="AU7" s="25" t="s">
        <v>93</v>
      </c>
      <c r="AV7" s="25" t="s">
        <v>93</v>
      </c>
      <c r="AW7" s="24" t="str">
        <f>城池数据!X37</f>
        <v>00</v>
      </c>
      <c r="AX7" s="24" t="str">
        <f>城池数据!Y37</f>
        <v>00</v>
      </c>
      <c r="AY7" s="18"/>
    </row>
    <row r="8" s="11" customFormat="1" ht="14.25" spans="1:238">
      <c r="A8" s="11">
        <v>5</v>
      </c>
      <c r="B8" s="20" t="str">
        <f>城池数据!A7</f>
        <v>冀州</v>
      </c>
      <c r="C8" s="21" t="s">
        <v>639</v>
      </c>
      <c r="D8" s="22" t="s">
        <v>622</v>
      </c>
      <c r="E8" s="22" t="s">
        <v>385</v>
      </c>
      <c r="F8" s="22" t="s">
        <v>645</v>
      </c>
      <c r="G8" s="22" t="s">
        <v>646</v>
      </c>
      <c r="H8" s="22" t="s">
        <v>514</v>
      </c>
      <c r="I8" s="22" t="s">
        <v>514</v>
      </c>
      <c r="J8" s="22" t="s">
        <v>514</v>
      </c>
      <c r="K8" s="11" t="str">
        <f t="shared" si="0"/>
        <v>6090</v>
      </c>
      <c r="L8" s="11">
        <f t="shared" si="2"/>
        <v>24720</v>
      </c>
      <c r="M8" s="11" t="str">
        <f t="shared" si="1"/>
        <v>4071E</v>
      </c>
      <c r="N8" s="11">
        <v>263966</v>
      </c>
      <c r="O8" s="23" t="str">
        <f>城池数据!C7</f>
        <v>03</v>
      </c>
      <c r="P8" s="24" t="str">
        <f>MID(城池数据!D38,5,2)</f>
        <v>9A</v>
      </c>
      <c r="Q8" s="24" t="str">
        <f>MID(城池数据!D38,3,2)</f>
        <v>02</v>
      </c>
      <c r="R8" s="24" t="str">
        <f>MID(城池数据!D38,1,2)</f>
        <v>00</v>
      </c>
      <c r="S8" s="24" t="str">
        <f>MID(城池数据!E38,3,2)</f>
        <v>4E</v>
      </c>
      <c r="T8" s="24" t="str">
        <f>MID(城池数据!E38,1,2)</f>
        <v>00</v>
      </c>
      <c r="U8" s="24" t="str">
        <f>MID(城池数据!F38,3,2)</f>
        <v>46</v>
      </c>
      <c r="V8" s="24" t="str">
        <f>MID(城池数据!F38,1,2)</f>
        <v>00</v>
      </c>
      <c r="W8" s="24" t="str">
        <f>MID(城池数据!G38,5,2)</f>
        <v>A8</v>
      </c>
      <c r="X8" s="24" t="str">
        <f>MID(城池数据!G38,3,2)</f>
        <v>5B</v>
      </c>
      <c r="Y8" s="24" t="str">
        <f>MID(城池数据!G38,1,2)</f>
        <v>01</v>
      </c>
      <c r="Z8" s="24" t="str">
        <f>MID(城池数据!H38,3,2)</f>
        <v>00</v>
      </c>
      <c r="AA8" s="24" t="str">
        <f>MID(城池数据!H38,1,2)</f>
        <v>00</v>
      </c>
      <c r="AB8" s="25" t="s">
        <v>12</v>
      </c>
      <c r="AC8" s="24" t="str">
        <f>MID(城池数据!I38,3,2)</f>
        <v>45</v>
      </c>
      <c r="AD8" s="24" t="str">
        <f>MID(城池数据!I38,1,2)</f>
        <v>00</v>
      </c>
      <c r="AE8" s="26" t="str">
        <f>城池数据!J38</f>
        <v>FF</v>
      </c>
      <c r="AF8" s="26" t="str">
        <f>城池数据!K38</f>
        <v>03</v>
      </c>
      <c r="AG8" s="26" t="str">
        <f>城池数据!L38</f>
        <v>5A</v>
      </c>
      <c r="AH8" s="26" t="str">
        <f>城池数据!M38</f>
        <v>90</v>
      </c>
      <c r="AI8" s="26" t="str">
        <f>城池数据!N38</f>
        <v>39</v>
      </c>
      <c r="AJ8" s="26" t="str">
        <f>城池数据!O38</f>
        <v>8D</v>
      </c>
      <c r="AK8" s="26" t="str">
        <f>城池数据!P38</f>
        <v>EC</v>
      </c>
      <c r="AL8" s="26" t="str">
        <f>城池数据!Q38</f>
        <v>22</v>
      </c>
      <c r="AM8" s="26" t="str">
        <f>城池数据!R38</f>
        <v>41</v>
      </c>
      <c r="AN8" s="26" t="str">
        <f>城池数据!S38</f>
        <v>B8</v>
      </c>
      <c r="AO8" s="26" t="str">
        <f>城池数据!T38</f>
        <v>FF</v>
      </c>
      <c r="AP8" s="26" t="str">
        <f>城池数据!U38</f>
        <v>FF</v>
      </c>
      <c r="AQ8" s="25" t="s">
        <v>12</v>
      </c>
      <c r="AR8" s="25" t="s">
        <v>12</v>
      </c>
      <c r="AS8" s="24" t="str">
        <f>城池数据!W38</f>
        <v>00</v>
      </c>
      <c r="AT8" s="25" t="s">
        <v>12</v>
      </c>
      <c r="AU8" s="25" t="s">
        <v>93</v>
      </c>
      <c r="AV8" s="25" t="s">
        <v>93</v>
      </c>
      <c r="AW8" s="24" t="str">
        <f>城池数据!X38</f>
        <v>00</v>
      </c>
      <c r="AX8" s="24" t="str">
        <f>城池数据!Y38</f>
        <v>00</v>
      </c>
      <c r="AY8" s="18"/>
    </row>
    <row r="9" s="11" customFormat="1" ht="14.25" spans="1:238">
      <c r="A9" s="11">
        <v>6</v>
      </c>
      <c r="B9" s="20" t="str">
        <f>城池数据!A8</f>
        <v>上党</v>
      </c>
      <c r="C9" s="21" t="s">
        <v>639</v>
      </c>
      <c r="D9" s="22" t="s">
        <v>391</v>
      </c>
      <c r="E9" s="22" t="s">
        <v>396</v>
      </c>
      <c r="F9" s="22" t="s">
        <v>400</v>
      </c>
      <c r="G9" s="22" t="s">
        <v>404</v>
      </c>
      <c r="H9" s="22" t="s">
        <v>514</v>
      </c>
      <c r="I9" s="22" t="s">
        <v>514</v>
      </c>
      <c r="J9" s="22" t="s">
        <v>514</v>
      </c>
      <c r="K9" s="11" t="str">
        <f t="shared" si="0"/>
        <v>60B4</v>
      </c>
      <c r="L9" s="11">
        <f t="shared" si="2"/>
        <v>24756</v>
      </c>
      <c r="M9" s="11" t="str">
        <f t="shared" si="1"/>
        <v>40742</v>
      </c>
      <c r="N9" s="11">
        <f>N8+36</f>
        <v>264002</v>
      </c>
      <c r="O9" s="23" t="str">
        <f>城池数据!C8</f>
        <v>0F</v>
      </c>
      <c r="P9" s="24" t="str">
        <f>MID(城池数据!D39,5,2)</f>
        <v>9A</v>
      </c>
      <c r="Q9" s="24" t="str">
        <f>MID(城池数据!D39,3,2)</f>
        <v>02</v>
      </c>
      <c r="R9" s="24" t="str">
        <f>MID(城池数据!D39,1,2)</f>
        <v>00</v>
      </c>
      <c r="S9" s="24" t="str">
        <f>MID(城池数据!E39,3,2)</f>
        <v>0C</v>
      </c>
      <c r="T9" s="24" t="str">
        <f>MID(城池数据!E39,1,2)</f>
        <v>00</v>
      </c>
      <c r="U9" s="24" t="str">
        <f>MID(城池数据!F39,3,2)</f>
        <v>0D</v>
      </c>
      <c r="V9" s="24" t="str">
        <f>MID(城池数据!F39,1,2)</f>
        <v>00</v>
      </c>
      <c r="W9" s="24" t="str">
        <f>MID(城池数据!G39,5,2)</f>
        <v>A8</v>
      </c>
      <c r="X9" s="24" t="str">
        <f>MID(城池数据!G39,3,2)</f>
        <v>61</v>
      </c>
      <c r="Y9" s="24" t="str">
        <f>MID(城池数据!G39,1,2)</f>
        <v>00</v>
      </c>
      <c r="Z9" s="24" t="str">
        <f>MID(城池数据!H39,3,2)</f>
        <v>00</v>
      </c>
      <c r="AA9" s="24" t="str">
        <f>MID(城池数据!H39,1,2)</f>
        <v>00</v>
      </c>
      <c r="AB9" s="25" t="s">
        <v>12</v>
      </c>
      <c r="AC9" s="24" t="str">
        <f>MID(城池数据!I39,3,2)</f>
        <v>3D</v>
      </c>
      <c r="AD9" s="24" t="str">
        <f>MID(城池数据!I39,1,2)</f>
        <v>00</v>
      </c>
      <c r="AE9" s="26" t="str">
        <f>城池数据!J39</f>
        <v>FF</v>
      </c>
      <c r="AF9" s="26" t="str">
        <f>城池数据!K39</f>
        <v>0F</v>
      </c>
      <c r="AG9" s="26" t="str">
        <f>城池数据!L39</f>
        <v>8E</v>
      </c>
      <c r="AH9" s="26" t="str">
        <f>城池数据!M39</f>
        <v>FF</v>
      </c>
      <c r="AI9" s="26" t="str">
        <f>城池数据!N39</f>
        <v>FF</v>
      </c>
      <c r="AJ9" s="26" t="str">
        <f>城池数据!O39</f>
        <v>FF</v>
      </c>
      <c r="AK9" s="26" t="str">
        <f>城池数据!P39</f>
        <v>FF</v>
      </c>
      <c r="AL9" s="26" t="str">
        <f>城池数据!Q39</f>
        <v>FF</v>
      </c>
      <c r="AM9" s="26" t="str">
        <f>城池数据!R39</f>
        <v>FF</v>
      </c>
      <c r="AN9" s="26" t="str">
        <f>城池数据!S39</f>
        <v>FF</v>
      </c>
      <c r="AO9" s="26" t="str">
        <f>城池数据!T39</f>
        <v>FF</v>
      </c>
      <c r="AP9" s="26" t="str">
        <f>城池数据!U39</f>
        <v>FF</v>
      </c>
      <c r="AQ9" s="25" t="s">
        <v>12</v>
      </c>
      <c r="AR9" s="25" t="s">
        <v>12</v>
      </c>
      <c r="AS9" s="24" t="str">
        <f>城池数据!W39</f>
        <v>00</v>
      </c>
      <c r="AT9" s="25" t="s">
        <v>12</v>
      </c>
      <c r="AU9" s="25" t="s">
        <v>93</v>
      </c>
      <c r="AV9" s="25" t="s">
        <v>93</v>
      </c>
      <c r="AW9" s="24" t="str">
        <f>城池数据!X39</f>
        <v>00</v>
      </c>
      <c r="AX9" s="24" t="str">
        <f>城池数据!Y39</f>
        <v>00</v>
      </c>
      <c r="AY9" s="18"/>
    </row>
    <row r="10" s="11" customFormat="1" ht="14.25" spans="1:238">
      <c r="A10" s="11">
        <v>7</v>
      </c>
      <c r="B10" s="20" t="str">
        <f>城池数据!A9</f>
        <v>凉州</v>
      </c>
      <c r="C10" s="21" t="s">
        <v>639</v>
      </c>
      <c r="D10" s="22" t="s">
        <v>410</v>
      </c>
      <c r="E10" s="22" t="s">
        <v>414</v>
      </c>
      <c r="F10" s="22" t="s">
        <v>645</v>
      </c>
      <c r="G10" s="22" t="s">
        <v>646</v>
      </c>
      <c r="H10" s="22" t="s">
        <v>514</v>
      </c>
      <c r="I10" s="22" t="s">
        <v>514</v>
      </c>
      <c r="J10" s="22" t="s">
        <v>514</v>
      </c>
      <c r="K10" s="11" t="str">
        <f t="shared" si="0"/>
        <v>60D8</v>
      </c>
      <c r="L10" s="11">
        <f t="shared" si="2"/>
        <v>24792</v>
      </c>
      <c r="M10" s="11" t="str">
        <f t="shared" si="1"/>
        <v>4071F</v>
      </c>
      <c r="N10" s="11">
        <v>263967</v>
      </c>
      <c r="O10" s="23" t="str">
        <f>城池数据!C9</f>
        <v>09</v>
      </c>
      <c r="P10" s="24" t="str">
        <f>MID(城池数据!D40,5,2)</f>
        <v>9A</v>
      </c>
      <c r="Q10" s="24" t="str">
        <f>MID(城池数据!D40,3,2)</f>
        <v>02</v>
      </c>
      <c r="R10" s="24" t="str">
        <f>MID(城池数据!D40,1,2)</f>
        <v>00</v>
      </c>
      <c r="S10" s="24" t="str">
        <f>MID(城池数据!E40,3,2)</f>
        <v>1A</v>
      </c>
      <c r="T10" s="24" t="str">
        <f>MID(城池数据!E40,1,2)</f>
        <v>00</v>
      </c>
      <c r="U10" s="24" t="str">
        <f>MID(城池数据!F40,3,2)</f>
        <v>15</v>
      </c>
      <c r="V10" s="24" t="str">
        <f>MID(城池数据!F40,1,2)</f>
        <v>00</v>
      </c>
      <c r="W10" s="24" t="str">
        <f>MID(城池数据!G40,5,2)</f>
        <v>F0</v>
      </c>
      <c r="X10" s="24" t="str">
        <f>MID(城池数据!G40,3,2)</f>
        <v>55</v>
      </c>
      <c r="Y10" s="24" t="str">
        <f>MID(城池数据!G40,1,2)</f>
        <v>00</v>
      </c>
      <c r="Z10" s="24" t="str">
        <f>MID(城池数据!H40,3,2)</f>
        <v>00</v>
      </c>
      <c r="AA10" s="24" t="str">
        <f>MID(城池数据!H40,1,2)</f>
        <v>00</v>
      </c>
      <c r="AB10" s="25" t="s">
        <v>12</v>
      </c>
      <c r="AC10" s="24" t="str">
        <f>MID(城池数据!I40,3,2)</f>
        <v>37</v>
      </c>
      <c r="AD10" s="24" t="str">
        <f>MID(城池数据!I40,1,2)</f>
        <v>00</v>
      </c>
      <c r="AE10" s="26" t="str">
        <f>城池数据!J40</f>
        <v>FF</v>
      </c>
      <c r="AF10" s="26" t="str">
        <f>城池数据!K40</f>
        <v>09</v>
      </c>
      <c r="AG10" s="26" t="str">
        <f>城池数据!L40</f>
        <v>45</v>
      </c>
      <c r="AH10" s="26" t="str">
        <f>城池数据!M40</f>
        <v>FF</v>
      </c>
      <c r="AI10" s="26" t="str">
        <f>城池数据!N40</f>
        <v>FF</v>
      </c>
      <c r="AJ10" s="26" t="str">
        <f>城池数据!O40</f>
        <v>FF</v>
      </c>
      <c r="AK10" s="26" t="str">
        <f>城池数据!P40</f>
        <v>FF</v>
      </c>
      <c r="AL10" s="26" t="str">
        <f>城池数据!Q40</f>
        <v>FF</v>
      </c>
      <c r="AM10" s="26" t="str">
        <f>城池数据!R40</f>
        <v>FF</v>
      </c>
      <c r="AN10" s="26" t="str">
        <f>城池数据!S40</f>
        <v>FF</v>
      </c>
      <c r="AO10" s="26" t="str">
        <f>城池数据!T40</f>
        <v>FF</v>
      </c>
      <c r="AP10" s="26" t="str">
        <f>城池数据!U40</f>
        <v>FF</v>
      </c>
      <c r="AQ10" s="25" t="s">
        <v>12</v>
      </c>
      <c r="AR10" s="25" t="s">
        <v>12</v>
      </c>
      <c r="AS10" s="24" t="str">
        <f>城池数据!W40</f>
        <v>00</v>
      </c>
      <c r="AT10" s="25" t="s">
        <v>12</v>
      </c>
      <c r="AU10" s="25" t="s">
        <v>93</v>
      </c>
      <c r="AV10" s="25" t="s">
        <v>93</v>
      </c>
      <c r="AW10" s="24" t="str">
        <f>城池数据!X40</f>
        <v>00</v>
      </c>
      <c r="AX10" s="24" t="str">
        <f>城池数据!Y40</f>
        <v>00</v>
      </c>
      <c r="AY10" s="18"/>
    </row>
    <row r="11" s="11" customFormat="1" ht="14.25" spans="1:238">
      <c r="A11" s="11">
        <v>8</v>
      </c>
      <c r="B11" s="20" t="str">
        <f>城池数据!A10</f>
        <v>长安</v>
      </c>
      <c r="C11" s="21" t="s">
        <v>639</v>
      </c>
      <c r="D11" s="22" t="s">
        <v>97</v>
      </c>
      <c r="E11" s="22" t="s">
        <v>99</v>
      </c>
      <c r="F11" s="22" t="s">
        <v>102</v>
      </c>
      <c r="G11" s="22" t="s">
        <v>104</v>
      </c>
      <c r="H11" s="22" t="s">
        <v>514</v>
      </c>
      <c r="I11" s="22" t="s">
        <v>514</v>
      </c>
      <c r="J11" s="22" t="s">
        <v>514</v>
      </c>
      <c r="K11" s="11" t="str">
        <f t="shared" si="0"/>
        <v>60FC</v>
      </c>
      <c r="L11" s="11">
        <f t="shared" si="2"/>
        <v>24828</v>
      </c>
      <c r="M11" s="11" t="str">
        <f t="shared" si="1"/>
        <v>40743</v>
      </c>
      <c r="N11" s="11">
        <f>N10+36</f>
        <v>264003</v>
      </c>
      <c r="O11" s="23" t="str">
        <f>城池数据!C10</f>
        <v>01</v>
      </c>
      <c r="P11" s="24" t="str">
        <f>MID(城池数据!D41,5,2)</f>
        <v>E6</v>
      </c>
      <c r="Q11" s="24" t="str">
        <f>MID(城池数据!D41,3,2)</f>
        <v>07</v>
      </c>
      <c r="R11" s="24" t="str">
        <f>MID(城池数据!D41,1,2)</f>
        <v>00</v>
      </c>
      <c r="S11" s="24" t="str">
        <f>MID(城池数据!E41,3,2)</f>
        <v>E7</v>
      </c>
      <c r="T11" s="24" t="str">
        <f>MID(城池数据!E41,1,2)</f>
        <v>03</v>
      </c>
      <c r="U11" s="24" t="str">
        <f>MID(城池数据!F41,3,2)</f>
        <v>E7</v>
      </c>
      <c r="V11" s="24" t="str">
        <f>MID(城池数据!F41,1,2)</f>
        <v>03</v>
      </c>
      <c r="W11" s="24" t="str">
        <f>MID(城池数据!G41,5,2)</f>
        <v>3C</v>
      </c>
      <c r="X11" s="24" t="str">
        <f>MID(城池数据!G41,3,2)</f>
        <v>86</v>
      </c>
      <c r="Y11" s="24" t="str">
        <f>MID(城池数据!G41,1,2)</f>
        <v>01</v>
      </c>
      <c r="Z11" s="24" t="str">
        <f>MID(城池数据!H41,3,2)</f>
        <v>00</v>
      </c>
      <c r="AA11" s="24" t="str">
        <f>MID(城池数据!H41,1,2)</f>
        <v>00</v>
      </c>
      <c r="AB11" s="25" t="s">
        <v>12</v>
      </c>
      <c r="AC11" s="24" t="str">
        <f>MID(城池数据!I41,3,2)</f>
        <v>44</v>
      </c>
      <c r="AD11" s="24" t="str">
        <f>MID(城池数据!I41,1,2)</f>
        <v>00</v>
      </c>
      <c r="AE11" s="26" t="str">
        <f>城池数据!J41</f>
        <v>FF</v>
      </c>
      <c r="AF11" s="26" t="str">
        <f>城池数据!K41</f>
        <v>64</v>
      </c>
      <c r="AG11" s="26" t="str">
        <f>城池数据!L41</f>
        <v>40</v>
      </c>
      <c r="AH11" s="26" t="str">
        <f>城池数据!M41</f>
        <v>31</v>
      </c>
      <c r="AI11" s="26" t="str">
        <f>城池数据!N41</f>
        <v>E0</v>
      </c>
      <c r="AJ11" s="26" t="str">
        <f>城池数据!O41</f>
        <v>4A</v>
      </c>
      <c r="AK11" s="26" t="str">
        <f>城池数据!P41</f>
        <v>66</v>
      </c>
      <c r="AL11" s="26" t="str">
        <f>城池数据!Q41</f>
        <v>BA</v>
      </c>
      <c r="AM11" s="26" t="str">
        <f>城池数据!R41</f>
        <v>2D</v>
      </c>
      <c r="AN11" s="26" t="str">
        <f>城池数据!S41</f>
        <v>FF</v>
      </c>
      <c r="AO11" s="26" t="str">
        <f>城池数据!T41</f>
        <v>FF</v>
      </c>
      <c r="AP11" s="26" t="str">
        <f>城池数据!U41</f>
        <v>FF</v>
      </c>
      <c r="AQ11" s="25" t="s">
        <v>12</v>
      </c>
      <c r="AR11" s="25" t="s">
        <v>12</v>
      </c>
      <c r="AS11" s="24" t="str">
        <f>城池数据!W41</f>
        <v>63</v>
      </c>
      <c r="AT11" s="25" t="s">
        <v>12</v>
      </c>
      <c r="AU11" s="25" t="s">
        <v>93</v>
      </c>
      <c r="AV11" s="25" t="s">
        <v>93</v>
      </c>
      <c r="AW11" s="24" t="str">
        <f>城池数据!X41</f>
        <v>63</v>
      </c>
      <c r="AX11" s="24" t="str">
        <f>城池数据!Y41</f>
        <v>63</v>
      </c>
      <c r="AY11" s="18"/>
    </row>
    <row r="12" s="11" customFormat="1" ht="14.25" spans="1:238">
      <c r="A12" s="11">
        <v>9</v>
      </c>
      <c r="B12" s="20" t="str">
        <f>城池数据!A11</f>
        <v>洛阳</v>
      </c>
      <c r="C12" s="21" t="s">
        <v>639</v>
      </c>
      <c r="D12" s="22" t="s">
        <v>106</v>
      </c>
      <c r="E12" s="22" t="s">
        <v>655</v>
      </c>
      <c r="F12" s="22" t="s">
        <v>175</v>
      </c>
      <c r="G12" s="22" t="s">
        <v>93</v>
      </c>
      <c r="H12" s="22" t="s">
        <v>514</v>
      </c>
      <c r="I12" s="22" t="s">
        <v>514</v>
      </c>
      <c r="J12" s="22" t="s">
        <v>514</v>
      </c>
      <c r="K12" s="11" t="str">
        <f t="shared" si="0"/>
        <v>6120</v>
      </c>
      <c r="L12" s="11">
        <f t="shared" si="2"/>
        <v>24864</v>
      </c>
      <c r="M12" s="11" t="str">
        <f t="shared" si="1"/>
        <v>40720</v>
      </c>
      <c r="N12" s="11">
        <v>263968</v>
      </c>
      <c r="O12" s="23" t="str">
        <f>城池数据!C11</f>
        <v>01</v>
      </c>
      <c r="P12" s="24" t="str">
        <f>MID(城池数据!D42,5,2)</f>
        <v>E6</v>
      </c>
      <c r="Q12" s="24" t="str">
        <f>MID(城池数据!D42,3,2)</f>
        <v>07</v>
      </c>
      <c r="R12" s="24" t="str">
        <f>MID(城池数据!D42,1,2)</f>
        <v>00</v>
      </c>
      <c r="S12" s="24" t="str">
        <f>MID(城池数据!E42,3,2)</f>
        <v>E6</v>
      </c>
      <c r="T12" s="24" t="str">
        <f>MID(城池数据!E42,1,2)</f>
        <v>07</v>
      </c>
      <c r="U12" s="24" t="str">
        <f>MID(城池数据!F42,3,2)</f>
        <v>E6</v>
      </c>
      <c r="V12" s="24" t="str">
        <f>MID(城池数据!F42,1,2)</f>
        <v>07</v>
      </c>
      <c r="W12" s="24" t="str">
        <f>MID(城池数据!G42,5,2)</f>
        <v>D8</v>
      </c>
      <c r="X12" s="24" t="str">
        <f>MID(城池数据!G42,3,2)</f>
        <v>15</v>
      </c>
      <c r="Y12" s="24" t="str">
        <f>MID(城池数据!G42,1,2)</f>
        <v>03</v>
      </c>
      <c r="Z12" s="24" t="str">
        <f>MID(城池数据!H42,3,2)</f>
        <v>00</v>
      </c>
      <c r="AA12" s="24" t="str">
        <f>MID(城池数据!H42,1,2)</f>
        <v>00</v>
      </c>
      <c r="AB12" s="25" t="s">
        <v>12</v>
      </c>
      <c r="AC12" s="24" t="str">
        <f>MID(城池数据!I42,3,2)</f>
        <v>4F</v>
      </c>
      <c r="AD12" s="24" t="str">
        <f>MID(城池数据!I42,1,2)</f>
        <v>00</v>
      </c>
      <c r="AE12" s="26" t="str">
        <f>城池数据!J42</f>
        <v>FF</v>
      </c>
      <c r="AF12" s="26" t="str">
        <f>城池数据!K42</f>
        <v>01</v>
      </c>
      <c r="AG12" s="26" t="str">
        <f>城池数据!L42</f>
        <v>2A</v>
      </c>
      <c r="AH12" s="26" t="str">
        <f>城池数据!M42</f>
        <v>65</v>
      </c>
      <c r="AI12" s="26" t="str">
        <f>城池数据!N42</f>
        <v>AA</v>
      </c>
      <c r="AJ12" s="26" t="str">
        <f>城池数据!O42</f>
        <v>A9</v>
      </c>
      <c r="AK12" s="26" t="str">
        <f>城池数据!P42</f>
        <v>3E</v>
      </c>
      <c r="AL12" s="26" t="str">
        <f>城池数据!Q42</f>
        <v>F5</v>
      </c>
      <c r="AM12" s="26" t="str">
        <f>城池数据!R42</f>
        <v>4C</v>
      </c>
      <c r="AN12" s="26" t="str">
        <f>城池数据!S42</f>
        <v>74</v>
      </c>
      <c r="AO12" s="26" t="str">
        <f>城池数据!T42</f>
        <v>FF</v>
      </c>
      <c r="AP12" s="26" t="str">
        <f>城池数据!U42</f>
        <v>FF</v>
      </c>
      <c r="AQ12" s="25" t="s">
        <v>12</v>
      </c>
      <c r="AR12" s="25" t="s">
        <v>12</v>
      </c>
      <c r="AS12" s="24" t="str">
        <f>城池数据!W42</f>
        <v>63</v>
      </c>
      <c r="AT12" s="25" t="s">
        <v>12</v>
      </c>
      <c r="AU12" s="25" t="s">
        <v>93</v>
      </c>
      <c r="AV12" s="25" t="s">
        <v>93</v>
      </c>
      <c r="AW12" s="24" t="str">
        <f>城池数据!X42</f>
        <v>63</v>
      </c>
      <c r="AX12" s="24" t="str">
        <f>城池数据!Y42</f>
        <v>63</v>
      </c>
      <c r="AY12" s="18"/>
    </row>
    <row r="13" s="11" customFormat="1" ht="14.25" spans="1:238">
      <c r="A13" s="11">
        <v>10</v>
      </c>
      <c r="B13" s="20" t="str">
        <f>城池数据!A12</f>
        <v>天水</v>
      </c>
      <c r="C13" s="21" t="s">
        <v>656</v>
      </c>
      <c r="D13" s="22" t="s">
        <v>620</v>
      </c>
      <c r="E13" s="22" t="s">
        <v>640</v>
      </c>
      <c r="F13" s="22" t="s">
        <v>641</v>
      </c>
      <c r="G13" s="22" t="s">
        <v>642</v>
      </c>
      <c r="H13" s="22" t="s">
        <v>514</v>
      </c>
      <c r="I13" s="22" t="s">
        <v>514</v>
      </c>
      <c r="J13" s="22" t="s">
        <v>514</v>
      </c>
      <c r="K13" s="11" t="str">
        <f t="shared" si="0"/>
        <v>6144</v>
      </c>
      <c r="L13" s="11">
        <f t="shared" si="2"/>
        <v>24900</v>
      </c>
      <c r="M13" s="11" t="str">
        <f t="shared" si="1"/>
        <v>40744</v>
      </c>
      <c r="N13" s="11">
        <f>N12+36</f>
        <v>264004</v>
      </c>
      <c r="O13" s="23" t="str">
        <f>城池数据!C12</f>
        <v>09</v>
      </c>
      <c r="P13" s="24" t="str">
        <f>MID(城池数据!D43,5,2)</f>
        <v>9A</v>
      </c>
      <c r="Q13" s="24" t="str">
        <f>MID(城池数据!D43,3,2)</f>
        <v>02</v>
      </c>
      <c r="R13" s="24" t="str">
        <f>MID(城池数据!D43,1,2)</f>
        <v>00</v>
      </c>
      <c r="S13" s="24" t="str">
        <f>MID(城池数据!E43,3,2)</f>
        <v>15</v>
      </c>
      <c r="T13" s="24" t="str">
        <f>MID(城池数据!E43,1,2)</f>
        <v>00</v>
      </c>
      <c r="U13" s="24" t="str">
        <f>MID(城池数据!F43,3,2)</f>
        <v>1A</v>
      </c>
      <c r="V13" s="24" t="str">
        <f>MID(城池数据!F43,1,2)</f>
        <v>00</v>
      </c>
      <c r="W13" s="24" t="str">
        <f>MID(城池数据!G43,5,2)</f>
        <v>B8</v>
      </c>
      <c r="X13" s="24" t="str">
        <f>MID(城池数据!G43,3,2)</f>
        <v>88</v>
      </c>
      <c r="Y13" s="24" t="str">
        <f>MID(城池数据!G43,1,2)</f>
        <v>00</v>
      </c>
      <c r="Z13" s="24" t="str">
        <f>MID(城池数据!H43,3,2)</f>
        <v>00</v>
      </c>
      <c r="AA13" s="24" t="str">
        <f>MID(城池数据!H43,1,2)</f>
        <v>00</v>
      </c>
      <c r="AB13" s="25" t="s">
        <v>12</v>
      </c>
      <c r="AC13" s="24" t="str">
        <f>MID(城池数据!I43,3,2)</f>
        <v>3C</v>
      </c>
      <c r="AD13" s="24" t="str">
        <f>MID(城池数据!I43,1,2)</f>
        <v>00</v>
      </c>
      <c r="AE13" s="26" t="str">
        <f>城池数据!J43</f>
        <v>FF</v>
      </c>
      <c r="AF13" s="26" t="str">
        <f>城池数据!K43</f>
        <v>DE</v>
      </c>
      <c r="AG13" s="26" t="str">
        <f>城池数据!L43</f>
        <v>C9</v>
      </c>
      <c r="AH13" s="26" t="str">
        <f>城池数据!M43</f>
        <v>FF</v>
      </c>
      <c r="AI13" s="26" t="str">
        <f>城池数据!N43</f>
        <v>FF</v>
      </c>
      <c r="AJ13" s="26" t="str">
        <f>城池数据!O43</f>
        <v>FF</v>
      </c>
      <c r="AK13" s="26" t="str">
        <f>城池数据!P43</f>
        <v>FF</v>
      </c>
      <c r="AL13" s="26" t="str">
        <f>城池数据!Q43</f>
        <v>FF</v>
      </c>
      <c r="AM13" s="26" t="str">
        <f>城池数据!R43</f>
        <v>FF</v>
      </c>
      <c r="AN13" s="26" t="str">
        <f>城池数据!S43</f>
        <v>FF</v>
      </c>
      <c r="AO13" s="26" t="str">
        <f>城池数据!T43</f>
        <v>FF</v>
      </c>
      <c r="AP13" s="26" t="str">
        <f>城池数据!U43</f>
        <v>FF</v>
      </c>
      <c r="AQ13" s="25" t="s">
        <v>12</v>
      </c>
      <c r="AR13" s="25" t="s">
        <v>12</v>
      </c>
      <c r="AS13" s="24" t="str">
        <f>城池数据!W43</f>
        <v>00</v>
      </c>
      <c r="AT13" s="25" t="s">
        <v>12</v>
      </c>
      <c r="AU13" s="25" t="s">
        <v>93</v>
      </c>
      <c r="AV13" s="25" t="s">
        <v>93</v>
      </c>
      <c r="AW13" s="24" t="str">
        <f>城池数据!X43</f>
        <v>00</v>
      </c>
      <c r="AX13" s="24" t="str">
        <f>城池数据!Y43</f>
        <v>00</v>
      </c>
      <c r="AY13" s="18"/>
    </row>
    <row r="14" s="11" customFormat="1" ht="14.25" spans="1:238">
      <c r="A14" s="11">
        <v>11</v>
      </c>
      <c r="B14" s="20" t="str">
        <f>城池数据!A13</f>
        <v>徐州</v>
      </c>
      <c r="C14" s="21" t="s">
        <v>656</v>
      </c>
      <c r="D14" s="22" t="s">
        <v>643</v>
      </c>
      <c r="E14" s="22" t="s">
        <v>644</v>
      </c>
      <c r="F14" s="22" t="s">
        <v>645</v>
      </c>
      <c r="G14" s="22" t="s">
        <v>646</v>
      </c>
      <c r="H14" s="22" t="s">
        <v>514</v>
      </c>
      <c r="I14" s="22" t="s">
        <v>514</v>
      </c>
      <c r="J14" s="22" t="s">
        <v>514</v>
      </c>
      <c r="K14" s="11" t="str">
        <f t="shared" si="0"/>
        <v>6168</v>
      </c>
      <c r="L14" s="11">
        <f t="shared" si="2"/>
        <v>24936</v>
      </c>
      <c r="M14" s="11" t="str">
        <f t="shared" si="1"/>
        <v>40721</v>
      </c>
      <c r="N14" s="11">
        <v>263969</v>
      </c>
      <c r="O14" s="23" t="str">
        <f>城池数据!C13</f>
        <v>0B</v>
      </c>
      <c r="P14" s="24" t="str">
        <f>MID(城池数据!D44,5,2)</f>
        <v>9A</v>
      </c>
      <c r="Q14" s="24" t="str">
        <f>MID(城池数据!D44,3,2)</f>
        <v>02</v>
      </c>
      <c r="R14" s="24" t="str">
        <f>MID(城池数据!D44,1,2)</f>
        <v>00</v>
      </c>
      <c r="S14" s="24" t="str">
        <f>MID(城池数据!E44,3,2)</f>
        <v>5D</v>
      </c>
      <c r="T14" s="24" t="str">
        <f>MID(城池数据!E44,1,2)</f>
        <v>00</v>
      </c>
      <c r="U14" s="24" t="str">
        <f>MID(城池数据!F44,3,2)</f>
        <v>60</v>
      </c>
      <c r="V14" s="24" t="str">
        <f>MID(城池数据!F44,1,2)</f>
        <v>00</v>
      </c>
      <c r="W14" s="24" t="str">
        <f>MID(城池数据!G44,5,2)</f>
        <v>78</v>
      </c>
      <c r="X14" s="24" t="str">
        <f>MID(城池数据!G44,3,2)</f>
        <v>E6</v>
      </c>
      <c r="Y14" s="24" t="str">
        <f>MID(城池数据!G44,1,2)</f>
        <v>00</v>
      </c>
      <c r="Z14" s="24" t="str">
        <f>MID(城池数据!H44,3,2)</f>
        <v>00</v>
      </c>
      <c r="AA14" s="24" t="str">
        <f>MID(城池数据!H44,1,2)</f>
        <v>00</v>
      </c>
      <c r="AB14" s="25" t="s">
        <v>12</v>
      </c>
      <c r="AC14" s="24" t="str">
        <f>MID(城池数据!I44,3,2)</f>
        <v>51</v>
      </c>
      <c r="AD14" s="24" t="str">
        <f>MID(城池数据!I44,1,2)</f>
        <v>00</v>
      </c>
      <c r="AE14" s="26" t="str">
        <f>城池数据!J44</f>
        <v>FF</v>
      </c>
      <c r="AF14" s="26" t="str">
        <f>城池数据!K44</f>
        <v>0B</v>
      </c>
      <c r="AG14" s="26" t="str">
        <f>城池数据!L44</f>
        <v>71</v>
      </c>
      <c r="AH14" s="26" t="str">
        <f>城池数据!M44</f>
        <v>FF</v>
      </c>
      <c r="AI14" s="26" t="str">
        <f>城池数据!N44</f>
        <v>FF</v>
      </c>
      <c r="AJ14" s="26" t="str">
        <f>城池数据!O44</f>
        <v>FF</v>
      </c>
      <c r="AK14" s="26" t="str">
        <f>城池数据!P44</f>
        <v>FF</v>
      </c>
      <c r="AL14" s="26" t="str">
        <f>城池数据!Q44</f>
        <v>FF</v>
      </c>
      <c r="AM14" s="26" t="str">
        <f>城池数据!R44</f>
        <v>FF</v>
      </c>
      <c r="AN14" s="26" t="str">
        <f>城池数据!S44</f>
        <v>FF</v>
      </c>
      <c r="AO14" s="26" t="str">
        <f>城池数据!T44</f>
        <v>FF</v>
      </c>
      <c r="AP14" s="26" t="str">
        <f>城池数据!U44</f>
        <v>FF</v>
      </c>
      <c r="AQ14" s="25" t="s">
        <v>12</v>
      </c>
      <c r="AR14" s="25" t="s">
        <v>12</v>
      </c>
      <c r="AS14" s="24" t="str">
        <f>城池数据!W44</f>
        <v>00</v>
      </c>
      <c r="AT14" s="25" t="s">
        <v>12</v>
      </c>
      <c r="AU14" s="25" t="s">
        <v>93</v>
      </c>
      <c r="AV14" s="25" t="s">
        <v>93</v>
      </c>
      <c r="AW14" s="24" t="str">
        <f>城池数据!X44</f>
        <v>00</v>
      </c>
      <c r="AX14" s="24" t="str">
        <f>城池数据!Y44</f>
        <v>00</v>
      </c>
      <c r="AY14" s="18"/>
    </row>
    <row r="15" s="11" customFormat="1" ht="14.25" spans="1:238">
      <c r="A15" s="11">
        <v>12</v>
      </c>
      <c r="B15" s="20" t="str">
        <f>城池数据!A14</f>
        <v>河内</v>
      </c>
      <c r="C15" s="21" t="s">
        <v>656</v>
      </c>
      <c r="D15" s="22" t="s">
        <v>647</v>
      </c>
      <c r="E15" s="22" t="s">
        <v>648</v>
      </c>
      <c r="F15" s="22" t="s">
        <v>649</v>
      </c>
      <c r="G15" s="22" t="s">
        <v>650</v>
      </c>
      <c r="H15" s="22" t="s">
        <v>514</v>
      </c>
      <c r="I15" s="22" t="s">
        <v>514</v>
      </c>
      <c r="J15" s="22" t="s">
        <v>514</v>
      </c>
      <c r="K15" s="11" t="str">
        <f t="shared" si="0"/>
        <v>618C</v>
      </c>
      <c r="L15" s="11">
        <f t="shared" si="2"/>
        <v>24972</v>
      </c>
      <c r="M15" s="11" t="str">
        <f t="shared" si="1"/>
        <v>40745</v>
      </c>
      <c r="N15" s="11">
        <f>N14+36</f>
        <v>264005</v>
      </c>
      <c r="O15" s="23" t="str">
        <f>城池数据!C14</f>
        <v>0C</v>
      </c>
      <c r="P15" s="24" t="str">
        <f>MID(城池数据!D45,5,2)</f>
        <v>9A</v>
      </c>
      <c r="Q15" s="24" t="str">
        <f>MID(城池数据!D45,3,2)</f>
        <v>02</v>
      </c>
      <c r="R15" s="24" t="str">
        <f>MID(城池数据!D45,1,2)</f>
        <v>00</v>
      </c>
      <c r="S15" s="24" t="str">
        <f>MID(城池数据!E45,3,2)</f>
        <v>3E</v>
      </c>
      <c r="T15" s="24" t="str">
        <f>MID(城池数据!E45,1,2)</f>
        <v>00</v>
      </c>
      <c r="U15" s="24" t="str">
        <f>MID(城池数据!F45,3,2)</f>
        <v>3D</v>
      </c>
      <c r="V15" s="24" t="str">
        <f>MID(城池数据!F45,1,2)</f>
        <v>00</v>
      </c>
      <c r="W15" s="24" t="str">
        <f>MID(城池数据!G45,5,2)</f>
        <v>70</v>
      </c>
      <c r="X15" s="24" t="str">
        <f>MID(城池数据!G45,3,2)</f>
        <v>94</v>
      </c>
      <c r="Y15" s="24" t="str">
        <f>MID(城池数据!G45,1,2)</f>
        <v>00</v>
      </c>
      <c r="Z15" s="24" t="str">
        <f>MID(城池数据!H45,3,2)</f>
        <v>00</v>
      </c>
      <c r="AA15" s="24" t="str">
        <f>MID(城池数据!H45,1,2)</f>
        <v>00</v>
      </c>
      <c r="AB15" s="25" t="s">
        <v>12</v>
      </c>
      <c r="AC15" s="24" t="str">
        <f>MID(城池数据!I45,3,2)</f>
        <v>47</v>
      </c>
      <c r="AD15" s="24" t="str">
        <f>MID(城池数据!I45,1,2)</f>
        <v>00</v>
      </c>
      <c r="AE15" s="26" t="str">
        <f>城池数据!J45</f>
        <v>FF</v>
      </c>
      <c r="AF15" s="26" t="str">
        <f>城池数据!K45</f>
        <v>0C</v>
      </c>
      <c r="AG15" s="26" t="str">
        <f>城池数据!L45</f>
        <v>5C</v>
      </c>
      <c r="AH15" s="26" t="str">
        <f>城池数据!M45</f>
        <v>95</v>
      </c>
      <c r="AI15" s="26" t="str">
        <f>城池数据!N45</f>
        <v>BF</v>
      </c>
      <c r="AJ15" s="26" t="str">
        <f>城池数据!O45</f>
        <v>32</v>
      </c>
      <c r="AK15" s="26" t="str">
        <f>城池数据!P45</f>
        <v>FF</v>
      </c>
      <c r="AL15" s="26" t="str">
        <f>城池数据!Q45</f>
        <v>FF</v>
      </c>
      <c r="AM15" s="26" t="str">
        <f>城池数据!R45</f>
        <v>FF</v>
      </c>
      <c r="AN15" s="26" t="str">
        <f>城池数据!S45</f>
        <v>FF</v>
      </c>
      <c r="AO15" s="26" t="str">
        <f>城池数据!T45</f>
        <v>FF</v>
      </c>
      <c r="AP15" s="26" t="str">
        <f>城池数据!U45</f>
        <v>FF</v>
      </c>
      <c r="AQ15" s="25" t="s">
        <v>12</v>
      </c>
      <c r="AR15" s="25" t="s">
        <v>12</v>
      </c>
      <c r="AS15" s="24" t="str">
        <f>城池数据!W45</f>
        <v>00</v>
      </c>
      <c r="AT15" s="25" t="s">
        <v>12</v>
      </c>
      <c r="AU15" s="25" t="s">
        <v>93</v>
      </c>
      <c r="AV15" s="25" t="s">
        <v>93</v>
      </c>
      <c r="AW15" s="24" t="str">
        <f>城池数据!X45</f>
        <v>00</v>
      </c>
      <c r="AX15" s="24" t="str">
        <f>城池数据!Y45</f>
        <v>00</v>
      </c>
      <c r="AY15" s="18"/>
    </row>
    <row r="16" s="11" customFormat="1" ht="14.25" spans="1:238">
      <c r="A16" s="11">
        <v>13</v>
      </c>
      <c r="B16" s="20" t="str">
        <f>城池数据!A15</f>
        <v>汜水关</v>
      </c>
      <c r="C16" s="21" t="s">
        <v>656</v>
      </c>
      <c r="D16" s="22" t="s">
        <v>651</v>
      </c>
      <c r="E16" s="22" t="s">
        <v>652</v>
      </c>
      <c r="F16" s="22" t="s">
        <v>641</v>
      </c>
      <c r="G16" s="22" t="s">
        <v>642</v>
      </c>
      <c r="H16" s="22" t="s">
        <v>653</v>
      </c>
      <c r="I16" s="22" t="s">
        <v>654</v>
      </c>
      <c r="J16" s="22" t="s">
        <v>514</v>
      </c>
      <c r="K16" s="11" t="str">
        <f t="shared" si="0"/>
        <v>61B0</v>
      </c>
      <c r="L16" s="11">
        <f t="shared" si="2"/>
        <v>25008</v>
      </c>
      <c r="M16" s="11" t="str">
        <f t="shared" si="1"/>
        <v>40722</v>
      </c>
      <c r="N16" s="11">
        <v>263970</v>
      </c>
      <c r="O16" s="23" t="str">
        <f>城池数据!C15</f>
        <v>01</v>
      </c>
      <c r="P16" s="24" t="str">
        <f>MID(城池数据!D46,5,2)</f>
        <v>9A</v>
      </c>
      <c r="Q16" s="24" t="str">
        <f>MID(城池数据!D46,3,2)</f>
        <v>02</v>
      </c>
      <c r="R16" s="24" t="str">
        <f>MID(城池数据!D46,1,2)</f>
        <v>00</v>
      </c>
      <c r="S16" s="24" t="str">
        <f>MID(城池数据!E46,3,2)</f>
        <v>0A</v>
      </c>
      <c r="T16" s="24" t="str">
        <f>MID(城池数据!E46,1,2)</f>
        <v>00</v>
      </c>
      <c r="U16" s="24" t="str">
        <f>MID(城池数据!F46,3,2)</f>
        <v>0C</v>
      </c>
      <c r="V16" s="24" t="str">
        <f>MID(城池数据!F46,1,2)</f>
        <v>00</v>
      </c>
      <c r="W16" s="24" t="str">
        <f>MID(城池数据!G46,5,2)</f>
        <v>80</v>
      </c>
      <c r="X16" s="24" t="str">
        <f>MID(城池数据!G46,3,2)</f>
        <v>3E</v>
      </c>
      <c r="Y16" s="24" t="str">
        <f>MID(城池数据!G46,1,2)</f>
        <v>00</v>
      </c>
      <c r="Z16" s="24" t="str">
        <f>MID(城池数据!H46,3,2)</f>
        <v>00</v>
      </c>
      <c r="AA16" s="24" t="str">
        <f>MID(城池数据!H46,1,2)</f>
        <v>00</v>
      </c>
      <c r="AB16" s="25" t="s">
        <v>12</v>
      </c>
      <c r="AC16" s="24" t="str">
        <f>MID(城池数据!I46,3,2)</f>
        <v>62</v>
      </c>
      <c r="AD16" s="24" t="str">
        <f>MID(城池数据!I46,1,2)</f>
        <v>00</v>
      </c>
      <c r="AE16" s="26" t="str">
        <f>城池数据!J46</f>
        <v>FF</v>
      </c>
      <c r="AF16" s="26" t="str">
        <f>城池数据!K46</f>
        <v>4B</v>
      </c>
      <c r="AG16" s="26" t="str">
        <f>城池数据!L46</f>
        <v>47</v>
      </c>
      <c r="AH16" s="26" t="str">
        <f>城池数据!M46</f>
        <v>FF</v>
      </c>
      <c r="AI16" s="26" t="str">
        <f>城池数据!N46</f>
        <v>FF</v>
      </c>
      <c r="AJ16" s="26" t="str">
        <f>城池数据!O46</f>
        <v>FF</v>
      </c>
      <c r="AK16" s="26" t="str">
        <f>城池数据!P46</f>
        <v>FF</v>
      </c>
      <c r="AL16" s="26" t="str">
        <f>城池数据!Q46</f>
        <v>FF</v>
      </c>
      <c r="AM16" s="26" t="str">
        <f>城池数据!R46</f>
        <v>FF</v>
      </c>
      <c r="AN16" s="26" t="str">
        <f>城池数据!S46</f>
        <v>FF</v>
      </c>
      <c r="AO16" s="26" t="str">
        <f>城池数据!T46</f>
        <v>FF</v>
      </c>
      <c r="AP16" s="26" t="str">
        <f>城池数据!U46</f>
        <v>FF</v>
      </c>
      <c r="AQ16" s="25" t="s">
        <v>12</v>
      </c>
      <c r="AR16" s="25" t="s">
        <v>12</v>
      </c>
      <c r="AS16" s="24" t="str">
        <f>城池数据!W46</f>
        <v>00</v>
      </c>
      <c r="AT16" s="25" t="s">
        <v>12</v>
      </c>
      <c r="AU16" s="25" t="s">
        <v>93</v>
      </c>
      <c r="AV16" s="25" t="s">
        <v>93</v>
      </c>
      <c r="AW16" s="24" t="str">
        <f>城池数据!X46</f>
        <v>00</v>
      </c>
      <c r="AX16" s="24" t="str">
        <f>城池数据!Y46</f>
        <v>00</v>
      </c>
      <c r="AY16" s="18"/>
    </row>
    <row r="17" s="11" customFormat="1" ht="14.25" spans="1:51">
      <c r="A17" s="11">
        <v>14</v>
      </c>
      <c r="B17" s="20" t="str">
        <f>城池数据!A16</f>
        <v>虎牢关</v>
      </c>
      <c r="C17" s="21" t="s">
        <v>656</v>
      </c>
      <c r="D17" s="22" t="s">
        <v>622</v>
      </c>
      <c r="E17" s="22" t="s">
        <v>385</v>
      </c>
      <c r="F17" s="22" t="s">
        <v>391</v>
      </c>
      <c r="G17" s="22" t="s">
        <v>396</v>
      </c>
      <c r="H17" s="22" t="s">
        <v>653</v>
      </c>
      <c r="I17" s="22" t="s">
        <v>654</v>
      </c>
      <c r="J17" s="22" t="s">
        <v>514</v>
      </c>
      <c r="K17" s="11" t="str">
        <f t="shared" si="0"/>
        <v>61D4</v>
      </c>
      <c r="L17" s="11">
        <f t="shared" si="2"/>
        <v>25044</v>
      </c>
      <c r="M17" s="11" t="str">
        <f t="shared" si="1"/>
        <v>40746</v>
      </c>
      <c r="N17" s="11">
        <f>N16+36</f>
        <v>264006</v>
      </c>
      <c r="O17" s="23" t="str">
        <f>城池数据!C16</f>
        <v>01</v>
      </c>
      <c r="P17" s="24" t="str">
        <f>MID(城池数据!D47,5,2)</f>
        <v>9A</v>
      </c>
      <c r="Q17" s="24" t="str">
        <f>MID(城池数据!D47,3,2)</f>
        <v>02</v>
      </c>
      <c r="R17" s="24" t="str">
        <f>MID(城池数据!D47,1,2)</f>
        <v>00</v>
      </c>
      <c r="S17" s="24" t="str">
        <f>MID(城池数据!E47,3,2)</f>
        <v>0C</v>
      </c>
      <c r="T17" s="24" t="str">
        <f>MID(城池数据!E47,1,2)</f>
        <v>00</v>
      </c>
      <c r="U17" s="24" t="str">
        <f>MID(城池数据!F47,3,2)</f>
        <v>0D</v>
      </c>
      <c r="V17" s="24" t="str">
        <f>MID(城池数据!F47,1,2)</f>
        <v>00</v>
      </c>
      <c r="W17" s="24" t="str">
        <f>MID(城池数据!G47,5,2)</f>
        <v>98</v>
      </c>
      <c r="X17" s="24" t="str">
        <f>MID(城池数据!G47,3,2)</f>
        <v>3A</v>
      </c>
      <c r="Y17" s="24" t="str">
        <f>MID(城池数据!G47,1,2)</f>
        <v>00</v>
      </c>
      <c r="Z17" s="24" t="str">
        <f>MID(城池数据!H47,3,2)</f>
        <v>00</v>
      </c>
      <c r="AA17" s="24" t="str">
        <f>MID(城池数据!H47,1,2)</f>
        <v>00</v>
      </c>
      <c r="AB17" s="25" t="s">
        <v>12</v>
      </c>
      <c r="AC17" s="24" t="str">
        <f>MID(城池数据!I47,3,2)</f>
        <v>63</v>
      </c>
      <c r="AD17" s="24" t="str">
        <f>MID(城池数据!I47,1,2)</f>
        <v>00</v>
      </c>
      <c r="AE17" s="26" t="str">
        <f>城池数据!J47</f>
        <v>FF</v>
      </c>
      <c r="AF17" s="26" t="str">
        <f>城池数据!K47</f>
        <v>77</v>
      </c>
      <c r="AG17" s="26" t="str">
        <f>城池数据!L47</f>
        <v>AB</v>
      </c>
      <c r="AH17" s="26" t="str">
        <f>城池数据!M47</f>
        <v>BB</v>
      </c>
      <c r="AI17" s="26" t="str">
        <f>城池数据!N47</f>
        <v>FF</v>
      </c>
      <c r="AJ17" s="26" t="str">
        <f>城池数据!O47</f>
        <v>FF</v>
      </c>
      <c r="AK17" s="26" t="str">
        <f>城池数据!P47</f>
        <v>FF</v>
      </c>
      <c r="AL17" s="26" t="str">
        <f>城池数据!Q47</f>
        <v>FF</v>
      </c>
      <c r="AM17" s="26" t="str">
        <f>城池数据!R47</f>
        <v>FF</v>
      </c>
      <c r="AN17" s="26" t="str">
        <f>城池数据!S47</f>
        <v>FF</v>
      </c>
      <c r="AO17" s="26" t="str">
        <f>城池数据!T47</f>
        <v>FF</v>
      </c>
      <c r="AP17" s="26" t="str">
        <f>城池数据!U47</f>
        <v>FF</v>
      </c>
      <c r="AQ17" s="25" t="s">
        <v>12</v>
      </c>
      <c r="AR17" s="25" t="s">
        <v>12</v>
      </c>
      <c r="AS17" s="24" t="str">
        <f>城池数据!W47</f>
        <v>00</v>
      </c>
      <c r="AT17" s="25" t="s">
        <v>12</v>
      </c>
      <c r="AU17" s="25" t="s">
        <v>93</v>
      </c>
      <c r="AV17" s="25" t="s">
        <v>93</v>
      </c>
      <c r="AW17" s="24" t="str">
        <f>城池数据!X47</f>
        <v>00</v>
      </c>
      <c r="AX17" s="24" t="str">
        <f>城池数据!Y47</f>
        <v>00</v>
      </c>
      <c r="AY17" s="18"/>
    </row>
    <row r="18" s="11" customFormat="1" ht="14.25" spans="1:51">
      <c r="A18" s="11">
        <v>15</v>
      </c>
      <c r="B18" s="20" t="str">
        <f>城池数据!A17</f>
        <v>陈留</v>
      </c>
      <c r="C18" s="21" t="s">
        <v>656</v>
      </c>
      <c r="D18" s="22" t="s">
        <v>400</v>
      </c>
      <c r="E18" s="22" t="s">
        <v>404</v>
      </c>
      <c r="F18" s="22" t="s">
        <v>410</v>
      </c>
      <c r="G18" s="22" t="s">
        <v>414</v>
      </c>
      <c r="H18" s="22" t="s">
        <v>514</v>
      </c>
      <c r="I18" s="22" t="s">
        <v>514</v>
      </c>
      <c r="J18" s="22" t="s">
        <v>514</v>
      </c>
      <c r="K18" s="11" t="str">
        <f t="shared" si="0"/>
        <v>61F8</v>
      </c>
      <c r="L18" s="11">
        <f t="shared" si="2"/>
        <v>25080</v>
      </c>
      <c r="M18" s="11" t="str">
        <f t="shared" si="1"/>
        <v>40723</v>
      </c>
      <c r="N18" s="11">
        <v>263971</v>
      </c>
      <c r="O18" s="23" t="str">
        <f>城池数据!C17</f>
        <v>00</v>
      </c>
      <c r="P18" s="24" t="str">
        <f>MID(城池数据!D48,5,2)</f>
        <v>9A</v>
      </c>
      <c r="Q18" s="24" t="str">
        <f>MID(城池数据!D48,3,2)</f>
        <v>02</v>
      </c>
      <c r="R18" s="24" t="str">
        <f>MID(城池数据!D48,1,2)</f>
        <v>00</v>
      </c>
      <c r="S18" s="24" t="str">
        <f>MID(城池数据!E48,3,2)</f>
        <v>3F</v>
      </c>
      <c r="T18" s="24" t="str">
        <f>MID(城池数据!E48,1,2)</f>
        <v>00</v>
      </c>
      <c r="U18" s="24" t="str">
        <f>MID(城池数据!F48,3,2)</f>
        <v>44</v>
      </c>
      <c r="V18" s="24" t="str">
        <f>MID(城池数据!F48,1,2)</f>
        <v>00</v>
      </c>
      <c r="W18" s="24" t="str">
        <f>MID(城池数据!G48,5,2)</f>
        <v>78</v>
      </c>
      <c r="X18" s="24" t="str">
        <f>MID(城池数据!G48,3,2)</f>
        <v>E6</v>
      </c>
      <c r="Y18" s="24" t="str">
        <f>MID(城池数据!G48,1,2)</f>
        <v>00</v>
      </c>
      <c r="Z18" s="24" t="str">
        <f>MID(城池数据!H48,3,2)</f>
        <v>00</v>
      </c>
      <c r="AA18" s="24" t="str">
        <f>MID(城池数据!H48,1,2)</f>
        <v>00</v>
      </c>
      <c r="AB18" s="25" t="s">
        <v>12</v>
      </c>
      <c r="AC18" s="24" t="str">
        <f>MID(城池数据!I48,3,2)</f>
        <v>56</v>
      </c>
      <c r="AD18" s="24" t="str">
        <f>MID(城池数据!I48,1,2)</f>
        <v>00</v>
      </c>
      <c r="AE18" s="26" t="str">
        <f>城池数据!J48</f>
        <v>FF</v>
      </c>
      <c r="AF18" s="26" t="str">
        <f>城池数据!K48</f>
        <v>00</v>
      </c>
      <c r="AG18" s="26" t="str">
        <f>城池数据!L48</f>
        <v>E3</v>
      </c>
      <c r="AH18" s="26" t="str">
        <f>城池数据!M48</f>
        <v>DA</v>
      </c>
      <c r="AI18" s="26" t="str">
        <f>城池数据!N48</f>
        <v>B5</v>
      </c>
      <c r="AJ18" s="26" t="str">
        <f>城池数据!O48</f>
        <v>B3</v>
      </c>
      <c r="AK18" s="26" t="str">
        <f>城池数据!P48</f>
        <v>15</v>
      </c>
      <c r="AL18" s="26" t="str">
        <f>城池数据!Q48</f>
        <v>13</v>
      </c>
      <c r="AM18" s="26" t="str">
        <f>城池数据!R48</f>
        <v>62</v>
      </c>
      <c r="AN18" s="26" t="str">
        <f>城池数据!S48</f>
        <v>D1</v>
      </c>
      <c r="AO18" s="26" t="str">
        <f>城池数据!T48</f>
        <v>5F</v>
      </c>
      <c r="AP18" s="26" t="str">
        <f>城池数据!U48</f>
        <v>FF</v>
      </c>
      <c r="AQ18" s="25" t="s">
        <v>12</v>
      </c>
      <c r="AR18" s="25" t="s">
        <v>12</v>
      </c>
      <c r="AS18" s="24" t="str">
        <f>城池数据!W48</f>
        <v>00</v>
      </c>
      <c r="AT18" s="25" t="s">
        <v>12</v>
      </c>
      <c r="AU18" s="25" t="s">
        <v>93</v>
      </c>
      <c r="AV18" s="25" t="s">
        <v>93</v>
      </c>
      <c r="AW18" s="24" t="str">
        <f>城池数据!X48</f>
        <v>00</v>
      </c>
      <c r="AX18" s="24" t="str">
        <f>城池数据!Y48</f>
        <v>00</v>
      </c>
      <c r="AY18" s="18"/>
    </row>
    <row r="19" s="11" customFormat="1" ht="14.25" spans="1:51">
      <c r="A19" s="11">
        <v>16</v>
      </c>
      <c r="B19" s="20" t="str">
        <f>城池数据!A18</f>
        <v>北海</v>
      </c>
      <c r="C19" s="21" t="s">
        <v>656</v>
      </c>
      <c r="D19" s="22" t="s">
        <v>97</v>
      </c>
      <c r="E19" s="22" t="s">
        <v>99</v>
      </c>
      <c r="F19" s="22" t="s">
        <v>102</v>
      </c>
      <c r="G19" s="22" t="s">
        <v>104</v>
      </c>
      <c r="H19" s="22" t="s">
        <v>514</v>
      </c>
      <c r="I19" s="22" t="s">
        <v>514</v>
      </c>
      <c r="J19" s="22" t="s">
        <v>514</v>
      </c>
      <c r="K19" s="11" t="str">
        <f t="shared" si="0"/>
        <v>621C</v>
      </c>
      <c r="L19" s="11">
        <f t="shared" si="2"/>
        <v>25116</v>
      </c>
      <c r="M19" s="11" t="str">
        <f t="shared" si="1"/>
        <v>40747</v>
      </c>
      <c r="N19" s="11">
        <f>N18+36</f>
        <v>264007</v>
      </c>
      <c r="O19" s="23" t="str">
        <f>城池数据!C18</f>
        <v>04</v>
      </c>
      <c r="P19" s="24" t="str">
        <f>MID(城池数据!D49,5,2)</f>
        <v>9A</v>
      </c>
      <c r="Q19" s="24" t="str">
        <f>MID(城池数据!D49,3,2)</f>
        <v>02</v>
      </c>
      <c r="R19" s="24" t="str">
        <f>MID(城池数据!D49,1,2)</f>
        <v>00</v>
      </c>
      <c r="S19" s="24" t="str">
        <f>MID(城池数据!E49,3,2)</f>
        <v>3A</v>
      </c>
      <c r="T19" s="24" t="str">
        <f>MID(城池数据!E49,1,2)</f>
        <v>00</v>
      </c>
      <c r="U19" s="24" t="str">
        <f>MID(城池数据!F49,3,2)</f>
        <v>3B</v>
      </c>
      <c r="V19" s="24" t="str">
        <f>MID(城池数据!F49,1,2)</f>
        <v>00</v>
      </c>
      <c r="W19" s="24" t="str">
        <f>MID(城池数据!G49,5,2)</f>
        <v>10</v>
      </c>
      <c r="X19" s="24" t="str">
        <f>MID(城池数据!G49,3,2)</f>
        <v>A4</v>
      </c>
      <c r="Y19" s="24" t="str">
        <f>MID(城池数据!G49,1,2)</f>
        <v>00</v>
      </c>
      <c r="Z19" s="24" t="str">
        <f>MID(城池数据!H49,3,2)</f>
        <v>00</v>
      </c>
      <c r="AA19" s="24" t="str">
        <f>MID(城池数据!H49,1,2)</f>
        <v>00</v>
      </c>
      <c r="AB19" s="25" t="s">
        <v>12</v>
      </c>
      <c r="AC19" s="24" t="str">
        <f>MID(城池数据!I49,3,2)</f>
        <v>51</v>
      </c>
      <c r="AD19" s="24" t="str">
        <f>MID(城池数据!I49,1,2)</f>
        <v>00</v>
      </c>
      <c r="AE19" s="26" t="str">
        <f>城池数据!J49</f>
        <v>FF</v>
      </c>
      <c r="AF19" s="26" t="str">
        <f>城池数据!K49</f>
        <v>04</v>
      </c>
      <c r="AG19" s="26" t="str">
        <f>城池数据!L49</f>
        <v>B1</v>
      </c>
      <c r="AH19" s="26" t="str">
        <f>城池数据!M49</f>
        <v>6E</v>
      </c>
      <c r="AI19" s="26" t="str">
        <f>城池数据!N49</f>
        <v>10</v>
      </c>
      <c r="AJ19" s="26" t="str">
        <f>城池数据!O49</f>
        <v>FF</v>
      </c>
      <c r="AK19" s="26" t="str">
        <f>城池数据!P49</f>
        <v>FF</v>
      </c>
      <c r="AL19" s="26" t="str">
        <f>城池数据!Q49</f>
        <v>FF</v>
      </c>
      <c r="AM19" s="26" t="str">
        <f>城池数据!R49</f>
        <v>FF</v>
      </c>
      <c r="AN19" s="26" t="str">
        <f>城池数据!S49</f>
        <v>FF</v>
      </c>
      <c r="AO19" s="26" t="str">
        <f>城池数据!T49</f>
        <v>FF</v>
      </c>
      <c r="AP19" s="26" t="str">
        <f>城池数据!U49</f>
        <v>FF</v>
      </c>
      <c r="AQ19" s="25" t="s">
        <v>12</v>
      </c>
      <c r="AR19" s="25" t="s">
        <v>12</v>
      </c>
      <c r="AS19" s="24" t="str">
        <f>城池数据!W49</f>
        <v>00</v>
      </c>
      <c r="AT19" s="25" t="s">
        <v>12</v>
      </c>
      <c r="AU19" s="25" t="s">
        <v>93</v>
      </c>
      <c r="AV19" s="25" t="s">
        <v>93</v>
      </c>
      <c r="AW19" s="24" t="str">
        <f>城池数据!X49</f>
        <v>00</v>
      </c>
      <c r="AX19" s="24" t="str">
        <f>城池数据!Y49</f>
        <v>00</v>
      </c>
      <c r="AY19" s="18"/>
    </row>
    <row r="20" s="11" customFormat="1" ht="14.25" spans="1:51">
      <c r="A20" s="11">
        <v>17</v>
      </c>
      <c r="B20" s="20" t="str">
        <f>城池数据!A19</f>
        <v>建业</v>
      </c>
      <c r="C20" s="21" t="s">
        <v>656</v>
      </c>
      <c r="D20" s="22" t="s">
        <v>106</v>
      </c>
      <c r="E20" s="22" t="s">
        <v>655</v>
      </c>
      <c r="F20" s="22" t="s">
        <v>175</v>
      </c>
      <c r="G20" s="22" t="s">
        <v>93</v>
      </c>
      <c r="H20" s="22" t="s">
        <v>514</v>
      </c>
      <c r="I20" s="22" t="s">
        <v>514</v>
      </c>
      <c r="J20" s="22" t="s">
        <v>514</v>
      </c>
      <c r="K20" s="11" t="str">
        <f t="shared" si="0"/>
        <v>6240</v>
      </c>
      <c r="L20" s="11">
        <f t="shared" si="2"/>
        <v>25152</v>
      </c>
      <c r="M20" s="11" t="str">
        <f t="shared" si="1"/>
        <v>40724</v>
      </c>
      <c r="N20" s="11">
        <v>263972</v>
      </c>
      <c r="O20" s="23" t="str">
        <f>城池数据!C19</f>
        <v>0A</v>
      </c>
      <c r="P20" s="24" t="str">
        <f>MID(城池数据!D50,5,2)</f>
        <v>9A</v>
      </c>
      <c r="Q20" s="24" t="str">
        <f>MID(城池数据!D50,3,2)</f>
        <v>02</v>
      </c>
      <c r="R20" s="24" t="str">
        <f>MID(城池数据!D50,1,2)</f>
        <v>00</v>
      </c>
      <c r="S20" s="24" t="str">
        <f>MID(城池数据!E50,3,2)</f>
        <v>37</v>
      </c>
      <c r="T20" s="24" t="str">
        <f>MID(城池数据!E50,1,2)</f>
        <v>00</v>
      </c>
      <c r="U20" s="24" t="str">
        <f>MID(城池数据!F50,3,2)</f>
        <v>39</v>
      </c>
      <c r="V20" s="24" t="str">
        <f>MID(城池数据!F50,1,2)</f>
        <v>00</v>
      </c>
      <c r="W20" s="24" t="str">
        <f>MID(城池数据!G50,5,2)</f>
        <v>58</v>
      </c>
      <c r="X20" s="24" t="str">
        <f>MID(城池数据!G50,3,2)</f>
        <v>98</v>
      </c>
      <c r="Y20" s="24" t="str">
        <f>MID(城池数据!G50,1,2)</f>
        <v>00</v>
      </c>
      <c r="Z20" s="24" t="str">
        <f>MID(城池数据!H50,3,2)</f>
        <v>00</v>
      </c>
      <c r="AA20" s="24" t="str">
        <f>MID(城池数据!H50,1,2)</f>
        <v>00</v>
      </c>
      <c r="AB20" s="25" t="s">
        <v>12</v>
      </c>
      <c r="AC20" s="24" t="str">
        <f>MID(城池数据!I50,3,2)</f>
        <v>48</v>
      </c>
      <c r="AD20" s="24" t="str">
        <f>MID(城池数据!I50,1,2)</f>
        <v>00</v>
      </c>
      <c r="AE20" s="26" t="str">
        <f>城池数据!J50</f>
        <v>FF</v>
      </c>
      <c r="AF20" s="26" t="str">
        <f>城池数据!K50</f>
        <v>0A</v>
      </c>
      <c r="AG20" s="26" t="str">
        <f>城池数据!L50</f>
        <v>9D</v>
      </c>
      <c r="AH20" s="26" t="str">
        <f>城池数据!M50</f>
        <v>42</v>
      </c>
      <c r="AI20" s="26" t="str">
        <f>城池数据!N50</f>
        <v>FF</v>
      </c>
      <c r="AJ20" s="26" t="str">
        <f>城池数据!O50</f>
        <v>FF</v>
      </c>
      <c r="AK20" s="26" t="str">
        <f>城池数据!P50</f>
        <v>FF</v>
      </c>
      <c r="AL20" s="26" t="str">
        <f>城池数据!Q50</f>
        <v>FF</v>
      </c>
      <c r="AM20" s="26" t="str">
        <f>城池数据!R50</f>
        <v>FF</v>
      </c>
      <c r="AN20" s="26" t="str">
        <f>城池数据!S50</f>
        <v>FF</v>
      </c>
      <c r="AO20" s="26" t="str">
        <f>城池数据!T50</f>
        <v>FF</v>
      </c>
      <c r="AP20" s="26" t="str">
        <f>城池数据!U50</f>
        <v>FF</v>
      </c>
      <c r="AQ20" s="25" t="s">
        <v>12</v>
      </c>
      <c r="AR20" s="25" t="s">
        <v>12</v>
      </c>
      <c r="AS20" s="24" t="str">
        <f>城池数据!W50</f>
        <v>00</v>
      </c>
      <c r="AT20" s="25" t="s">
        <v>12</v>
      </c>
      <c r="AU20" s="25" t="s">
        <v>93</v>
      </c>
      <c r="AV20" s="25" t="s">
        <v>93</v>
      </c>
      <c r="AW20" s="24" t="str">
        <f>城池数据!X50</f>
        <v>00</v>
      </c>
      <c r="AX20" s="24" t="str">
        <f>城池数据!Y50</f>
        <v>00</v>
      </c>
      <c r="AY20" s="18"/>
    </row>
    <row r="21" s="11" customFormat="1" ht="14.25" spans="1:51">
      <c r="A21" s="11">
        <v>18</v>
      </c>
      <c r="B21" s="20" t="str">
        <f>城池数据!A20</f>
        <v>吴郡</v>
      </c>
      <c r="C21" s="21">
        <v>80</v>
      </c>
      <c r="D21" s="22" t="s">
        <v>620</v>
      </c>
      <c r="E21" s="22" t="s">
        <v>640</v>
      </c>
      <c r="F21" s="22" t="s">
        <v>641</v>
      </c>
      <c r="G21" s="22" t="s">
        <v>642</v>
      </c>
      <c r="H21" s="22" t="s">
        <v>514</v>
      </c>
      <c r="I21" s="22" t="s">
        <v>514</v>
      </c>
      <c r="J21" s="22" t="s">
        <v>514</v>
      </c>
      <c r="K21" s="11" t="str">
        <f t="shared" si="0"/>
        <v>6264</v>
      </c>
      <c r="L21" s="11">
        <f t="shared" si="2"/>
        <v>25188</v>
      </c>
      <c r="M21" s="11" t="str">
        <f t="shared" si="1"/>
        <v>40748</v>
      </c>
      <c r="N21" s="11">
        <f>N20+36</f>
        <v>264008</v>
      </c>
      <c r="O21" s="23" t="str">
        <f>城池数据!C20</f>
        <v>0A</v>
      </c>
      <c r="P21" s="24" t="str">
        <f>MID(城池数据!D51,5,2)</f>
        <v>9A</v>
      </c>
      <c r="Q21" s="24" t="str">
        <f>MID(城池数据!D51,3,2)</f>
        <v>02</v>
      </c>
      <c r="R21" s="24" t="str">
        <f>MID(城池数据!D51,1,2)</f>
        <v>00</v>
      </c>
      <c r="S21" s="24" t="str">
        <f>MID(城池数据!E51,3,2)</f>
        <v>33</v>
      </c>
      <c r="T21" s="24" t="str">
        <f>MID(城池数据!E51,1,2)</f>
        <v>00</v>
      </c>
      <c r="U21" s="24" t="str">
        <f>MID(城池数据!F51,3,2)</f>
        <v>37</v>
      </c>
      <c r="V21" s="24" t="str">
        <f>MID(城池数据!F51,1,2)</f>
        <v>00</v>
      </c>
      <c r="W21" s="24" t="str">
        <f>MID(城池数据!G51,5,2)</f>
        <v>18</v>
      </c>
      <c r="X21" s="24" t="str">
        <f>MID(城池数据!G51,3,2)</f>
        <v>79</v>
      </c>
      <c r="Y21" s="24" t="str">
        <f>MID(城池数据!G51,1,2)</f>
        <v>00</v>
      </c>
      <c r="Z21" s="24" t="str">
        <f>MID(城池数据!H51,3,2)</f>
        <v>00</v>
      </c>
      <c r="AA21" s="24" t="str">
        <f>MID(城池数据!H51,1,2)</f>
        <v>00</v>
      </c>
      <c r="AB21" s="25" t="s">
        <v>12</v>
      </c>
      <c r="AC21" s="24" t="str">
        <f>MID(城池数据!I51,3,2)</f>
        <v>50</v>
      </c>
      <c r="AD21" s="24" t="str">
        <f>MID(城池数据!I51,1,2)</f>
        <v>00</v>
      </c>
      <c r="AE21" s="26" t="str">
        <f>城池数据!J51</f>
        <v>FF</v>
      </c>
      <c r="AF21" s="26" t="str">
        <f>城池数据!K51</f>
        <v>96</v>
      </c>
      <c r="AG21" s="26" t="str">
        <f>城池数据!L51</f>
        <v>BC</v>
      </c>
      <c r="AH21" s="26" t="str">
        <f>城池数据!M51</f>
        <v>2B</v>
      </c>
      <c r="AI21" s="26" t="str">
        <f>城池数据!N51</f>
        <v>FF</v>
      </c>
      <c r="AJ21" s="26" t="str">
        <f>城池数据!O51</f>
        <v>FF</v>
      </c>
      <c r="AK21" s="26" t="str">
        <f>城池数据!P51</f>
        <v>FF</v>
      </c>
      <c r="AL21" s="26" t="str">
        <f>城池数据!Q51</f>
        <v>FF</v>
      </c>
      <c r="AM21" s="26" t="str">
        <f>城池数据!R51</f>
        <v>FF</v>
      </c>
      <c r="AN21" s="26" t="str">
        <f>城池数据!S51</f>
        <v>FF</v>
      </c>
      <c r="AO21" s="26" t="str">
        <f>城池数据!T51</f>
        <v>FF</v>
      </c>
      <c r="AP21" s="26" t="str">
        <f>城池数据!U51</f>
        <v>FF</v>
      </c>
      <c r="AQ21" s="25" t="s">
        <v>12</v>
      </c>
      <c r="AR21" s="25" t="s">
        <v>12</v>
      </c>
      <c r="AS21" s="24" t="str">
        <f>城池数据!W51</f>
        <v>00</v>
      </c>
      <c r="AT21" s="25" t="s">
        <v>12</v>
      </c>
      <c r="AU21" s="25" t="s">
        <v>93</v>
      </c>
      <c r="AV21" s="25" t="s">
        <v>93</v>
      </c>
      <c r="AW21" s="24" t="str">
        <f>城池数据!X51</f>
        <v>00</v>
      </c>
      <c r="AX21" s="24" t="str">
        <f>城池数据!Y51</f>
        <v>00</v>
      </c>
      <c r="AY21" s="18"/>
    </row>
    <row r="22" s="11" customFormat="1" ht="14.25" spans="1:51">
      <c r="A22" s="11">
        <v>19</v>
      </c>
      <c r="B22" s="20" t="str">
        <f>城池数据!A21</f>
        <v>庐江</v>
      </c>
      <c r="C22" s="21">
        <v>80</v>
      </c>
      <c r="D22" s="22" t="s">
        <v>643</v>
      </c>
      <c r="E22" s="22" t="s">
        <v>644</v>
      </c>
      <c r="F22" s="22" t="s">
        <v>645</v>
      </c>
      <c r="G22" s="22" t="s">
        <v>646</v>
      </c>
      <c r="H22" s="22" t="s">
        <v>514</v>
      </c>
      <c r="I22" s="22" t="s">
        <v>514</v>
      </c>
      <c r="J22" s="22" t="s">
        <v>514</v>
      </c>
      <c r="K22" s="11" t="str">
        <f t="shared" si="0"/>
        <v>6288</v>
      </c>
      <c r="L22" s="11">
        <f t="shared" si="2"/>
        <v>25224</v>
      </c>
      <c r="M22" s="11" t="str">
        <f t="shared" si="1"/>
        <v>40725</v>
      </c>
      <c r="N22" s="11">
        <v>263973</v>
      </c>
      <c r="O22" s="23" t="str">
        <f>城池数据!C21</f>
        <v>0A</v>
      </c>
      <c r="P22" s="24" t="str">
        <f>MID(城池数据!D52,5,2)</f>
        <v>9A</v>
      </c>
      <c r="Q22" s="24" t="str">
        <f>MID(城池数据!D52,3,2)</f>
        <v>02</v>
      </c>
      <c r="R22" s="24" t="str">
        <f>MID(城池数据!D52,1,2)</f>
        <v>00</v>
      </c>
      <c r="S22" s="24" t="str">
        <f>MID(城池数据!E52,3,2)</f>
        <v>38</v>
      </c>
      <c r="T22" s="24" t="str">
        <f>MID(城池数据!E52,1,2)</f>
        <v>00</v>
      </c>
      <c r="U22" s="24" t="str">
        <f>MID(城池数据!F52,3,2)</f>
        <v>33</v>
      </c>
      <c r="V22" s="24" t="str">
        <f>MID(城池数据!F52,1,2)</f>
        <v>00</v>
      </c>
      <c r="W22" s="24" t="str">
        <f>MID(城池数据!G52,5,2)</f>
        <v>00</v>
      </c>
      <c r="X22" s="24" t="str">
        <f>MID(城池数据!G52,3,2)</f>
        <v>7D</v>
      </c>
      <c r="Y22" s="24" t="str">
        <f>MID(城池数据!G52,1,2)</f>
        <v>00</v>
      </c>
      <c r="Z22" s="24" t="str">
        <f>MID(城池数据!H52,3,2)</f>
        <v>00</v>
      </c>
      <c r="AA22" s="24" t="str">
        <f>MID(城池数据!H52,1,2)</f>
        <v>00</v>
      </c>
      <c r="AB22" s="25" t="s">
        <v>12</v>
      </c>
      <c r="AC22" s="24" t="str">
        <f>MID(城池数据!I52,3,2)</f>
        <v>4D</v>
      </c>
      <c r="AD22" s="24" t="str">
        <f>MID(城池数据!I52,1,2)</f>
        <v>00</v>
      </c>
      <c r="AE22" s="26" t="str">
        <f>城池数据!J52</f>
        <v>FF</v>
      </c>
      <c r="AF22" s="26" t="str">
        <f>城池数据!K52</f>
        <v>F4</v>
      </c>
      <c r="AG22" s="26" t="str">
        <f>城池数据!L52</f>
        <v>1F</v>
      </c>
      <c r="AH22" s="26" t="str">
        <f>城池数据!M52</f>
        <v>FF</v>
      </c>
      <c r="AI22" s="26" t="str">
        <f>城池数据!N52</f>
        <v>FF</v>
      </c>
      <c r="AJ22" s="26" t="str">
        <f>城池数据!O52</f>
        <v>FF</v>
      </c>
      <c r="AK22" s="26" t="str">
        <f>城池数据!P52</f>
        <v>FF</v>
      </c>
      <c r="AL22" s="26" t="str">
        <f>城池数据!Q52</f>
        <v>FF</v>
      </c>
      <c r="AM22" s="26" t="str">
        <f>城池数据!R52</f>
        <v>FF</v>
      </c>
      <c r="AN22" s="26" t="str">
        <f>城池数据!S52</f>
        <v>FF</v>
      </c>
      <c r="AO22" s="26" t="str">
        <f>城池数据!T52</f>
        <v>FF</v>
      </c>
      <c r="AP22" s="26" t="str">
        <f>城池数据!U52</f>
        <v>FF</v>
      </c>
      <c r="AQ22" s="25" t="s">
        <v>12</v>
      </c>
      <c r="AR22" s="25" t="s">
        <v>12</v>
      </c>
      <c r="AS22" s="24" t="str">
        <f>城池数据!W52</f>
        <v>00</v>
      </c>
      <c r="AT22" s="25" t="s">
        <v>12</v>
      </c>
      <c r="AU22" s="25" t="s">
        <v>93</v>
      </c>
      <c r="AV22" s="25" t="s">
        <v>93</v>
      </c>
      <c r="AW22" s="24" t="str">
        <f>城池数据!X52</f>
        <v>00</v>
      </c>
      <c r="AX22" s="24" t="str">
        <f>城池数据!Y52</f>
        <v>00</v>
      </c>
      <c r="AY22" s="18"/>
    </row>
    <row r="23" s="11" customFormat="1" ht="14.25" spans="1:51">
      <c r="A23" s="11">
        <v>20</v>
      </c>
      <c r="B23" s="20" t="str">
        <f>城池数据!A22</f>
        <v>长沙</v>
      </c>
      <c r="C23" s="21">
        <v>80</v>
      </c>
      <c r="D23" s="22" t="s">
        <v>647</v>
      </c>
      <c r="E23" s="22" t="s">
        <v>648</v>
      </c>
      <c r="F23" s="22" t="s">
        <v>649</v>
      </c>
      <c r="G23" s="22" t="s">
        <v>650</v>
      </c>
      <c r="H23" s="22" t="s">
        <v>514</v>
      </c>
      <c r="I23" s="22" t="s">
        <v>514</v>
      </c>
      <c r="J23" s="22" t="s">
        <v>514</v>
      </c>
      <c r="K23" s="11" t="str">
        <f t="shared" si="0"/>
        <v>62AC</v>
      </c>
      <c r="L23" s="11">
        <f t="shared" si="2"/>
        <v>25260</v>
      </c>
      <c r="M23" s="11" t="str">
        <f t="shared" si="1"/>
        <v>40749</v>
      </c>
      <c r="N23" s="11">
        <f>N22+36</f>
        <v>264009</v>
      </c>
      <c r="O23" s="23" t="str">
        <f>城池数据!C22</f>
        <v>06</v>
      </c>
      <c r="P23" s="24" t="str">
        <f>MID(城池数据!D53,5,2)</f>
        <v>9A</v>
      </c>
      <c r="Q23" s="24" t="str">
        <f>MID(城池数据!D53,3,2)</f>
        <v>02</v>
      </c>
      <c r="R23" s="24" t="str">
        <f>MID(城池数据!D53,1,2)</f>
        <v>00</v>
      </c>
      <c r="S23" s="24" t="str">
        <f>MID(城池数据!E53,3,2)</f>
        <v>35</v>
      </c>
      <c r="T23" s="24" t="str">
        <f>MID(城池数据!E53,1,2)</f>
        <v>00</v>
      </c>
      <c r="U23" s="24" t="str">
        <f>MID(城池数据!F53,3,2)</f>
        <v>34</v>
      </c>
      <c r="V23" s="24" t="str">
        <f>MID(城池数据!F53,1,2)</f>
        <v>00</v>
      </c>
      <c r="W23" s="24" t="str">
        <f>MID(城池数据!G53,5,2)</f>
        <v>40</v>
      </c>
      <c r="X23" s="24" t="str">
        <f>MID(城池数据!G53,3,2)</f>
        <v>9C</v>
      </c>
      <c r="Y23" s="24" t="str">
        <f>MID(城池数据!G53,1,2)</f>
        <v>00</v>
      </c>
      <c r="Z23" s="24" t="str">
        <f>MID(城池数据!H53,3,2)</f>
        <v>00</v>
      </c>
      <c r="AA23" s="24" t="str">
        <f>MID(城池数据!H53,1,2)</f>
        <v>00</v>
      </c>
      <c r="AB23" s="25" t="s">
        <v>12</v>
      </c>
      <c r="AC23" s="24" t="str">
        <f>MID(城池数据!I53,3,2)</f>
        <v>45</v>
      </c>
      <c r="AD23" s="24" t="str">
        <f>MID(城池数据!I53,1,2)</f>
        <v>00</v>
      </c>
      <c r="AE23" s="26" t="str">
        <f>城池数据!J53</f>
        <v>FF</v>
      </c>
      <c r="AF23" s="26" t="str">
        <f>城池数据!K53</f>
        <v>4F</v>
      </c>
      <c r="AG23" s="26" t="str">
        <f>城池数据!L53</f>
        <v>81</v>
      </c>
      <c r="AH23" s="26" t="str">
        <f>城池数据!M53</f>
        <v>FF</v>
      </c>
      <c r="AI23" s="26" t="str">
        <f>城池数据!N53</f>
        <v>FF</v>
      </c>
      <c r="AJ23" s="26" t="str">
        <f>城池数据!O53</f>
        <v>FF</v>
      </c>
      <c r="AK23" s="26" t="str">
        <f>城池数据!P53</f>
        <v>FF</v>
      </c>
      <c r="AL23" s="26" t="str">
        <f>城池数据!Q53</f>
        <v>FF</v>
      </c>
      <c r="AM23" s="26" t="str">
        <f>城池数据!R53</f>
        <v>FF</v>
      </c>
      <c r="AN23" s="26" t="str">
        <f>城池数据!S53</f>
        <v>FF</v>
      </c>
      <c r="AO23" s="26" t="str">
        <f>城池数据!T53</f>
        <v>FF</v>
      </c>
      <c r="AP23" s="26" t="str">
        <f>城池数据!U53</f>
        <v>FF</v>
      </c>
      <c r="AQ23" s="25" t="s">
        <v>12</v>
      </c>
      <c r="AR23" s="25" t="s">
        <v>12</v>
      </c>
      <c r="AS23" s="24" t="str">
        <f>城池数据!W53</f>
        <v>00</v>
      </c>
      <c r="AT23" s="25" t="s">
        <v>12</v>
      </c>
      <c r="AU23" s="25" t="s">
        <v>93</v>
      </c>
      <c r="AV23" s="25" t="s">
        <v>93</v>
      </c>
      <c r="AW23" s="24" t="str">
        <f>城池数据!X53</f>
        <v>00</v>
      </c>
      <c r="AX23" s="24" t="str">
        <f>城池数据!Y53</f>
        <v>00</v>
      </c>
      <c r="AY23" s="18"/>
    </row>
    <row r="24" s="11" customFormat="1" ht="14.25" spans="1:51">
      <c r="A24" s="11">
        <v>21</v>
      </c>
      <c r="B24" s="20" t="str">
        <f>城池数据!A23</f>
        <v>淮南</v>
      </c>
      <c r="C24" s="21">
        <v>80</v>
      </c>
      <c r="D24" s="22" t="s">
        <v>651</v>
      </c>
      <c r="E24" s="22" t="s">
        <v>652</v>
      </c>
      <c r="F24" s="22" t="s">
        <v>653</v>
      </c>
      <c r="G24" s="22" t="s">
        <v>654</v>
      </c>
      <c r="H24" s="22" t="s">
        <v>514</v>
      </c>
      <c r="I24" s="22" t="s">
        <v>514</v>
      </c>
      <c r="J24" s="22" t="s">
        <v>514</v>
      </c>
      <c r="K24" s="11" t="str">
        <f t="shared" si="0"/>
        <v>62D0</v>
      </c>
      <c r="L24" s="11">
        <f t="shared" si="2"/>
        <v>25296</v>
      </c>
      <c r="M24" s="11" t="str">
        <f t="shared" si="1"/>
        <v>40726</v>
      </c>
      <c r="N24" s="11">
        <v>263974</v>
      </c>
      <c r="O24" s="23" t="str">
        <f>城池数据!C23</f>
        <v>0E</v>
      </c>
      <c r="P24" s="24" t="str">
        <f>MID(城池数据!D54,5,2)</f>
        <v>9A</v>
      </c>
      <c r="Q24" s="24" t="str">
        <f>MID(城池数据!D54,3,2)</f>
        <v>02</v>
      </c>
      <c r="R24" s="24" t="str">
        <f>MID(城池数据!D54,1,2)</f>
        <v>00</v>
      </c>
      <c r="S24" s="24" t="str">
        <f>MID(城池数据!E54,3,2)</f>
        <v>54</v>
      </c>
      <c r="T24" s="24" t="str">
        <f>MID(城池数据!E54,1,2)</f>
        <v>00</v>
      </c>
      <c r="U24" s="24" t="str">
        <f>MID(城池数据!F54,3,2)</f>
        <v>56</v>
      </c>
      <c r="V24" s="24" t="str">
        <f>MID(城池数据!F54,1,2)</f>
        <v>00</v>
      </c>
      <c r="W24" s="24" t="str">
        <f>MID(城池数据!G54,5,2)</f>
        <v>B0</v>
      </c>
      <c r="X24" s="24" t="str">
        <f>MID(城池数据!G54,3,2)</f>
        <v>30</v>
      </c>
      <c r="Y24" s="24" t="str">
        <f>MID(城池数据!G54,1,2)</f>
        <v>01</v>
      </c>
      <c r="Z24" s="24" t="str">
        <f>MID(城池数据!H54,3,2)</f>
        <v>00</v>
      </c>
      <c r="AA24" s="24" t="str">
        <f>MID(城池数据!H54,1,2)</f>
        <v>00</v>
      </c>
      <c r="AB24" s="25" t="s">
        <v>12</v>
      </c>
      <c r="AC24" s="24" t="str">
        <f>MID(城池数据!I54,3,2)</f>
        <v>49</v>
      </c>
      <c r="AD24" s="24" t="str">
        <f>MID(城池数据!I54,1,2)</f>
        <v>00</v>
      </c>
      <c r="AE24" s="26" t="str">
        <f>城池数据!J54</f>
        <v>FF</v>
      </c>
      <c r="AF24" s="26" t="str">
        <f>城池数据!K54</f>
        <v>0E</v>
      </c>
      <c r="AG24" s="26" t="str">
        <f>城池数据!L54</f>
        <v>51</v>
      </c>
      <c r="AH24" s="26" t="str">
        <f>城池数据!M54</f>
        <v>C8</v>
      </c>
      <c r="AI24" s="26" t="str">
        <f>城池数据!N54</f>
        <v>CB</v>
      </c>
      <c r="AJ24" s="26" t="str">
        <f>城池数据!O54</f>
        <v>E7</v>
      </c>
      <c r="AK24" s="26" t="str">
        <f>城池数据!P54</f>
        <v>60</v>
      </c>
      <c r="AL24" s="26" t="str">
        <f>城池数据!Q54</f>
        <v>D2</v>
      </c>
      <c r="AM24" s="26" t="str">
        <f>城池数据!R54</f>
        <v>FF</v>
      </c>
      <c r="AN24" s="26" t="str">
        <f>城池数据!S54</f>
        <v>FF</v>
      </c>
      <c r="AO24" s="26" t="str">
        <f>城池数据!T54</f>
        <v>FF</v>
      </c>
      <c r="AP24" s="26" t="str">
        <f>城池数据!U54</f>
        <v>FF</v>
      </c>
      <c r="AQ24" s="25" t="s">
        <v>12</v>
      </c>
      <c r="AR24" s="25" t="s">
        <v>12</v>
      </c>
      <c r="AS24" s="24" t="str">
        <f>城池数据!W54</f>
        <v>00</v>
      </c>
      <c r="AT24" s="25" t="s">
        <v>12</v>
      </c>
      <c r="AU24" s="25" t="s">
        <v>93</v>
      </c>
      <c r="AV24" s="25" t="s">
        <v>93</v>
      </c>
      <c r="AW24" s="24" t="str">
        <f>城池数据!X54</f>
        <v>00</v>
      </c>
      <c r="AX24" s="24" t="str">
        <f>城池数据!Y54</f>
        <v>00</v>
      </c>
      <c r="AY24" s="18"/>
    </row>
    <row r="25" s="11" customFormat="1" ht="14.25" spans="1:51">
      <c r="A25" s="11">
        <v>22</v>
      </c>
      <c r="B25" s="20" t="str">
        <f>城池数据!A24</f>
        <v>襄阳</v>
      </c>
      <c r="C25" s="21">
        <v>80</v>
      </c>
      <c r="D25" s="22" t="s">
        <v>622</v>
      </c>
      <c r="E25" s="22" t="s">
        <v>385</v>
      </c>
      <c r="F25" s="22" t="s">
        <v>649</v>
      </c>
      <c r="G25" s="22" t="s">
        <v>650</v>
      </c>
      <c r="H25" s="22" t="s">
        <v>514</v>
      </c>
      <c r="I25" s="22" t="s">
        <v>514</v>
      </c>
      <c r="J25" s="22" t="s">
        <v>514</v>
      </c>
      <c r="K25" s="11" t="str">
        <f t="shared" si="0"/>
        <v>62F4</v>
      </c>
      <c r="L25" s="11">
        <f t="shared" si="2"/>
        <v>25332</v>
      </c>
      <c r="M25" s="11" t="str">
        <f t="shared" si="1"/>
        <v>4074A</v>
      </c>
      <c r="N25" s="11">
        <f>N24+36</f>
        <v>264010</v>
      </c>
      <c r="O25" s="23" t="str">
        <f>城池数据!C24</f>
        <v>06</v>
      </c>
      <c r="P25" s="24" t="str">
        <f>MID(城池数据!D55,5,2)</f>
        <v>9A</v>
      </c>
      <c r="Q25" s="24" t="str">
        <f>MID(城池数据!D55,3,2)</f>
        <v>02</v>
      </c>
      <c r="R25" s="24" t="str">
        <f>MID(城池数据!D55,1,2)</f>
        <v>00</v>
      </c>
      <c r="S25" s="24" t="str">
        <f>MID(城池数据!E55,3,2)</f>
        <v>5D</v>
      </c>
      <c r="T25" s="24" t="str">
        <f>MID(城池数据!E55,1,2)</f>
        <v>00</v>
      </c>
      <c r="U25" s="24" t="str">
        <f>MID(城池数据!F55,3,2)</f>
        <v>5B</v>
      </c>
      <c r="V25" s="24" t="str">
        <f>MID(城池数据!F55,1,2)</f>
        <v>00</v>
      </c>
      <c r="W25" s="24" t="str">
        <f>MID(城池数据!G55,5,2)</f>
        <v>60</v>
      </c>
      <c r="X25" s="24" t="str">
        <f>MID(城池数据!G55,3,2)</f>
        <v>67</v>
      </c>
      <c r="Y25" s="24" t="str">
        <f>MID(城池数据!G55,1,2)</f>
        <v>01</v>
      </c>
      <c r="Z25" s="24" t="str">
        <f>MID(城池数据!H55,3,2)</f>
        <v>00</v>
      </c>
      <c r="AA25" s="24" t="str">
        <f>MID(城池数据!H55,1,2)</f>
        <v>00</v>
      </c>
      <c r="AB25" s="25" t="s">
        <v>12</v>
      </c>
      <c r="AC25" s="24" t="str">
        <f>MID(城池数据!I55,3,2)</f>
        <v>5A</v>
      </c>
      <c r="AD25" s="24" t="str">
        <f>MID(城池数据!I55,1,2)</f>
        <v>00</v>
      </c>
      <c r="AE25" s="26" t="str">
        <f>城池数据!J55</f>
        <v>FF</v>
      </c>
      <c r="AF25" s="26" t="str">
        <f>城池数据!K55</f>
        <v>06</v>
      </c>
      <c r="AG25" s="26" t="str">
        <f>城池数据!L55</f>
        <v>5E</v>
      </c>
      <c r="AH25" s="26" t="str">
        <f>城池数据!M55</f>
        <v>FF</v>
      </c>
      <c r="AI25" s="26" t="str">
        <f>城池数据!N55</f>
        <v>FF</v>
      </c>
      <c r="AJ25" s="26" t="str">
        <f>城池数据!O55</f>
        <v>FF</v>
      </c>
      <c r="AK25" s="26" t="str">
        <f>城池数据!P55</f>
        <v>FF</v>
      </c>
      <c r="AL25" s="26" t="str">
        <f>城池数据!Q55</f>
        <v>FF</v>
      </c>
      <c r="AM25" s="26" t="str">
        <f>城池数据!R55</f>
        <v>FF</v>
      </c>
      <c r="AN25" s="26" t="str">
        <f>城池数据!S55</f>
        <v>FF</v>
      </c>
      <c r="AO25" s="26" t="str">
        <f>城池数据!T55</f>
        <v>FF</v>
      </c>
      <c r="AP25" s="26" t="str">
        <f>城池数据!U55</f>
        <v>FF</v>
      </c>
      <c r="AQ25" s="25" t="s">
        <v>12</v>
      </c>
      <c r="AR25" s="25" t="s">
        <v>12</v>
      </c>
      <c r="AS25" s="24" t="str">
        <f>城池数据!W55</f>
        <v>00</v>
      </c>
      <c r="AT25" s="25" t="s">
        <v>12</v>
      </c>
      <c r="AU25" s="25" t="s">
        <v>93</v>
      </c>
      <c r="AV25" s="25" t="s">
        <v>93</v>
      </c>
      <c r="AW25" s="24" t="str">
        <f>城池数据!X55</f>
        <v>00</v>
      </c>
      <c r="AX25" s="24" t="str">
        <f>城池数据!Y55</f>
        <v>00</v>
      </c>
      <c r="AY25" s="18"/>
    </row>
    <row r="26" s="11" customFormat="1" ht="14.25" spans="1:51">
      <c r="A26" s="11">
        <v>23</v>
      </c>
      <c r="B26" s="20" t="str">
        <f>城池数据!A25</f>
        <v>衡阳</v>
      </c>
      <c r="C26" s="21">
        <v>80</v>
      </c>
      <c r="D26" s="22" t="s">
        <v>391</v>
      </c>
      <c r="E26" s="22" t="s">
        <v>396</v>
      </c>
      <c r="F26" s="22" t="s">
        <v>649</v>
      </c>
      <c r="G26" s="22" t="s">
        <v>650</v>
      </c>
      <c r="H26" s="22" t="s">
        <v>514</v>
      </c>
      <c r="I26" s="22" t="s">
        <v>514</v>
      </c>
      <c r="J26" s="22" t="s">
        <v>514</v>
      </c>
      <c r="K26" s="11" t="str">
        <f t="shared" si="0"/>
        <v>6318</v>
      </c>
      <c r="L26" s="11">
        <f t="shared" si="2"/>
        <v>25368</v>
      </c>
      <c r="M26" s="11" t="str">
        <f t="shared" si="1"/>
        <v>40727</v>
      </c>
      <c r="N26" s="11">
        <v>263975</v>
      </c>
      <c r="O26" s="23" t="str">
        <f>城池数据!C25</f>
        <v>06</v>
      </c>
      <c r="P26" s="24" t="str">
        <f>MID(城池数据!D56,5,2)</f>
        <v>9A</v>
      </c>
      <c r="Q26" s="24" t="str">
        <f>MID(城池数据!D56,3,2)</f>
        <v>02</v>
      </c>
      <c r="R26" s="24" t="str">
        <f>MID(城池数据!D56,1,2)</f>
        <v>00</v>
      </c>
      <c r="S26" s="24" t="str">
        <f>MID(城池数据!E56,3,2)</f>
        <v>3B</v>
      </c>
      <c r="T26" s="24" t="str">
        <f>MID(城池数据!E56,1,2)</f>
        <v>00</v>
      </c>
      <c r="U26" s="24" t="str">
        <f>MID(城池数据!F56,3,2)</f>
        <v>45</v>
      </c>
      <c r="V26" s="24" t="str">
        <f>MID(城池数据!F56,1,2)</f>
        <v>00</v>
      </c>
      <c r="W26" s="24" t="str">
        <f>MID(城池数据!G56,5,2)</f>
        <v>20</v>
      </c>
      <c r="X26" s="24" t="str">
        <f>MID(城池数据!G56,3,2)</f>
        <v>CB</v>
      </c>
      <c r="Y26" s="24" t="str">
        <f>MID(城池数据!G56,1,2)</f>
        <v>00</v>
      </c>
      <c r="Z26" s="24" t="str">
        <f>MID(城池数据!H56,3,2)</f>
        <v>00</v>
      </c>
      <c r="AA26" s="24" t="str">
        <f>MID(城池数据!H56,1,2)</f>
        <v>00</v>
      </c>
      <c r="AB26" s="25" t="s">
        <v>12</v>
      </c>
      <c r="AC26" s="24" t="str">
        <f>MID(城池数据!I56,3,2)</f>
        <v>4E</v>
      </c>
      <c r="AD26" s="24" t="str">
        <f>MID(城池数据!I56,1,2)</f>
        <v>00</v>
      </c>
      <c r="AE26" s="26" t="str">
        <f>城池数据!J56</f>
        <v>FF</v>
      </c>
      <c r="AF26" s="26" t="str">
        <f>城池数据!K56</f>
        <v>12</v>
      </c>
      <c r="AG26" s="26" t="str">
        <f>城池数据!L56</f>
        <v>EA</v>
      </c>
      <c r="AH26" s="26" t="str">
        <f>城池数据!M56</f>
        <v>FF</v>
      </c>
      <c r="AI26" s="26" t="str">
        <f>城池数据!N56</f>
        <v>FF</v>
      </c>
      <c r="AJ26" s="26" t="str">
        <f>城池数据!O56</f>
        <v>FF</v>
      </c>
      <c r="AK26" s="26" t="str">
        <f>城池数据!P56</f>
        <v>FF</v>
      </c>
      <c r="AL26" s="26" t="str">
        <f>城池数据!Q56</f>
        <v>FF</v>
      </c>
      <c r="AM26" s="26" t="str">
        <f>城池数据!R56</f>
        <v>FF</v>
      </c>
      <c r="AN26" s="26" t="str">
        <f>城池数据!S56</f>
        <v>FF</v>
      </c>
      <c r="AO26" s="26" t="str">
        <f>城池数据!T56</f>
        <v>FF</v>
      </c>
      <c r="AP26" s="26" t="str">
        <f>城池数据!U56</f>
        <v>FF</v>
      </c>
      <c r="AQ26" s="25" t="s">
        <v>12</v>
      </c>
      <c r="AR26" s="25" t="s">
        <v>12</v>
      </c>
      <c r="AS26" s="24" t="str">
        <f>城池数据!W56</f>
        <v>00</v>
      </c>
      <c r="AT26" s="25" t="s">
        <v>12</v>
      </c>
      <c r="AU26" s="25" t="s">
        <v>93</v>
      </c>
      <c r="AV26" s="25" t="s">
        <v>93</v>
      </c>
      <c r="AW26" s="24" t="str">
        <f>城池数据!X56</f>
        <v>00</v>
      </c>
      <c r="AX26" s="24" t="str">
        <f>城池数据!Y56</f>
        <v>00</v>
      </c>
      <c r="AY26" s="18"/>
    </row>
    <row r="27" s="11" customFormat="1" ht="14.25" spans="1:51">
      <c r="A27" s="11">
        <v>24</v>
      </c>
      <c r="B27" s="20" t="str">
        <f>城池数据!A26</f>
        <v>桂阳</v>
      </c>
      <c r="C27" s="21">
        <v>80</v>
      </c>
      <c r="D27" s="22" t="s">
        <v>400</v>
      </c>
      <c r="E27" s="22" t="s">
        <v>404</v>
      </c>
      <c r="F27" s="22" t="s">
        <v>410</v>
      </c>
      <c r="G27" s="22" t="s">
        <v>414</v>
      </c>
      <c r="H27" s="22" t="s">
        <v>514</v>
      </c>
      <c r="I27" s="22" t="s">
        <v>514</v>
      </c>
      <c r="J27" s="22" t="s">
        <v>514</v>
      </c>
      <c r="K27" s="11" t="str">
        <f t="shared" si="0"/>
        <v>633C</v>
      </c>
      <c r="L27" s="11">
        <f t="shared" si="2"/>
        <v>25404</v>
      </c>
      <c r="M27" s="11" t="str">
        <f t="shared" si="1"/>
        <v>4074B</v>
      </c>
      <c r="N27" s="11">
        <f>N26+36</f>
        <v>264011</v>
      </c>
      <c r="O27" s="23" t="str">
        <f>城池数据!C26</f>
        <v>0A</v>
      </c>
      <c r="P27" s="24" t="str">
        <f>MID(城池数据!D57,5,2)</f>
        <v>9A</v>
      </c>
      <c r="Q27" s="24" t="str">
        <f>MID(城池数据!D57,3,2)</f>
        <v>02</v>
      </c>
      <c r="R27" s="24" t="str">
        <f>MID(城池数据!D57,1,2)</f>
        <v>00</v>
      </c>
      <c r="S27" s="24" t="str">
        <f>MID(城池数据!E57,3,2)</f>
        <v>3D</v>
      </c>
      <c r="T27" s="24" t="str">
        <f>MID(城池数据!E57,1,2)</f>
        <v>00</v>
      </c>
      <c r="U27" s="24" t="str">
        <f>MID(城池数据!F57,3,2)</f>
        <v>43</v>
      </c>
      <c r="V27" s="24" t="str">
        <f>MID(城池数据!F57,1,2)</f>
        <v>00</v>
      </c>
      <c r="W27" s="24" t="str">
        <f>MID(城池数据!G57,5,2)</f>
        <v>E8</v>
      </c>
      <c r="X27" s="24" t="str">
        <f>MID(城池数据!G57,3,2)</f>
        <v>FD</v>
      </c>
      <c r="Y27" s="24" t="str">
        <f>MID(城池数据!G57,1,2)</f>
        <v>00</v>
      </c>
      <c r="Z27" s="24" t="str">
        <f>MID(城池数据!H57,3,2)</f>
        <v>00</v>
      </c>
      <c r="AA27" s="24" t="str">
        <f>MID(城池数据!H57,1,2)</f>
        <v>00</v>
      </c>
      <c r="AB27" s="25" t="s">
        <v>12</v>
      </c>
      <c r="AC27" s="24" t="str">
        <f>MID(城池数据!I57,3,2)</f>
        <v>46</v>
      </c>
      <c r="AD27" s="24" t="str">
        <f>MID(城池数据!I57,1,2)</f>
        <v>00</v>
      </c>
      <c r="AE27" s="26" t="str">
        <f>城池数据!J57</f>
        <v>FF</v>
      </c>
      <c r="AF27" s="26" t="str">
        <f>城池数据!K57</f>
        <v>4D</v>
      </c>
      <c r="AG27" s="26" t="str">
        <f>城池数据!L57</f>
        <v>FE</v>
      </c>
      <c r="AH27" s="26" t="str">
        <f>城池数据!M57</f>
        <v>23</v>
      </c>
      <c r="AI27" s="26" t="str">
        <f>城池数据!N57</f>
        <v>FF</v>
      </c>
      <c r="AJ27" s="26" t="str">
        <f>城池数据!O57</f>
        <v>FF</v>
      </c>
      <c r="AK27" s="26" t="str">
        <f>城池数据!P57</f>
        <v>FF</v>
      </c>
      <c r="AL27" s="26" t="str">
        <f>城池数据!Q57</f>
        <v>FF</v>
      </c>
      <c r="AM27" s="26" t="str">
        <f>城池数据!R57</f>
        <v>FF</v>
      </c>
      <c r="AN27" s="26" t="str">
        <f>城池数据!S57</f>
        <v>FF</v>
      </c>
      <c r="AO27" s="26" t="str">
        <f>城池数据!T57</f>
        <v>FF</v>
      </c>
      <c r="AP27" s="26" t="str">
        <f>城池数据!U57</f>
        <v>FF</v>
      </c>
      <c r="AQ27" s="25" t="s">
        <v>12</v>
      </c>
      <c r="AR27" s="25" t="s">
        <v>12</v>
      </c>
      <c r="AS27" s="24" t="str">
        <f>城池数据!W57</f>
        <v>00</v>
      </c>
      <c r="AT27" s="25" t="s">
        <v>12</v>
      </c>
      <c r="AU27" s="25" t="s">
        <v>93</v>
      </c>
      <c r="AV27" s="25" t="s">
        <v>93</v>
      </c>
      <c r="AW27" s="24" t="str">
        <f>城池数据!X57</f>
        <v>00</v>
      </c>
      <c r="AX27" s="24" t="str">
        <f>城池数据!Y57</f>
        <v>00</v>
      </c>
      <c r="AY27" s="18"/>
    </row>
    <row r="28" s="11" customFormat="1" ht="14.25" spans="1:51">
      <c r="A28" s="11">
        <v>25</v>
      </c>
      <c r="B28" s="20" t="str">
        <f>城池数据!A27</f>
        <v>江夏</v>
      </c>
      <c r="C28" s="21">
        <v>80</v>
      </c>
      <c r="D28" s="22" t="s">
        <v>645</v>
      </c>
      <c r="E28" s="22" t="s">
        <v>646</v>
      </c>
      <c r="F28" s="22" t="s">
        <v>97</v>
      </c>
      <c r="G28" s="22" t="s">
        <v>99</v>
      </c>
      <c r="H28" s="22" t="s">
        <v>514</v>
      </c>
      <c r="I28" s="22" t="s">
        <v>514</v>
      </c>
      <c r="J28" s="22" t="s">
        <v>514</v>
      </c>
      <c r="K28" s="11" t="str">
        <f t="shared" si="0"/>
        <v>6360</v>
      </c>
      <c r="L28" s="11">
        <f t="shared" si="2"/>
        <v>25440</v>
      </c>
      <c r="M28" s="11" t="str">
        <f t="shared" si="1"/>
        <v>40728</v>
      </c>
      <c r="N28" s="11">
        <v>263976</v>
      </c>
      <c r="O28" s="23" t="str">
        <f>城池数据!C27</f>
        <v>06</v>
      </c>
      <c r="P28" s="24" t="str">
        <f>MID(城池数据!D58,5,2)</f>
        <v>9A</v>
      </c>
      <c r="Q28" s="24" t="str">
        <f>MID(城池数据!D58,3,2)</f>
        <v>02</v>
      </c>
      <c r="R28" s="24" t="str">
        <f>MID(城池数据!D58,1,2)</f>
        <v>00</v>
      </c>
      <c r="S28" s="24" t="str">
        <f>MID(城池数据!E58,3,2)</f>
        <v>42</v>
      </c>
      <c r="T28" s="24" t="str">
        <f>MID(城池数据!E58,1,2)</f>
        <v>00</v>
      </c>
      <c r="U28" s="24" t="str">
        <f>MID(城池数据!F58,3,2)</f>
        <v>3E</v>
      </c>
      <c r="V28" s="24" t="str">
        <f>MID(城池数据!F58,1,2)</f>
        <v>00</v>
      </c>
      <c r="W28" s="24" t="str">
        <f>MID(城池数据!G58,5,2)</f>
        <v>28</v>
      </c>
      <c r="X28" s="24" t="str">
        <f>MID(城池数据!G58,3,2)</f>
        <v>1D</v>
      </c>
      <c r="Y28" s="24" t="str">
        <f>MID(城池数据!G58,1,2)</f>
        <v>01</v>
      </c>
      <c r="Z28" s="24" t="str">
        <f>MID(城池数据!H58,3,2)</f>
        <v>00</v>
      </c>
      <c r="AA28" s="24" t="str">
        <f>MID(城池数据!H58,1,2)</f>
        <v>00</v>
      </c>
      <c r="AB28" s="25" t="s">
        <v>12</v>
      </c>
      <c r="AC28" s="24" t="str">
        <f>MID(城池数据!I58,3,2)</f>
        <v>49</v>
      </c>
      <c r="AD28" s="24" t="str">
        <f>MID(城池数据!I58,1,2)</f>
        <v>00</v>
      </c>
      <c r="AE28" s="26" t="str">
        <f>城池数据!J58</f>
        <v>FF</v>
      </c>
      <c r="AF28" s="26" t="str">
        <f>城池数据!K58</f>
        <v>AE</v>
      </c>
      <c r="AG28" s="26" t="str">
        <f>城池数据!L58</f>
        <v>50</v>
      </c>
      <c r="AH28" s="26" t="str">
        <f>城池数据!M58</f>
        <v>FF</v>
      </c>
      <c r="AI28" s="26" t="str">
        <f>城池数据!N58</f>
        <v>FF</v>
      </c>
      <c r="AJ28" s="26" t="str">
        <f>城池数据!O58</f>
        <v>FF</v>
      </c>
      <c r="AK28" s="26" t="str">
        <f>城池数据!P58</f>
        <v>FF</v>
      </c>
      <c r="AL28" s="26" t="str">
        <f>城池数据!Q58</f>
        <v>FF</v>
      </c>
      <c r="AM28" s="26" t="str">
        <f>城池数据!R58</f>
        <v>FF</v>
      </c>
      <c r="AN28" s="26" t="str">
        <f>城池数据!S58</f>
        <v>FF</v>
      </c>
      <c r="AO28" s="26" t="str">
        <f>城池数据!T58</f>
        <v>FF</v>
      </c>
      <c r="AP28" s="26" t="str">
        <f>城池数据!U58</f>
        <v>FF</v>
      </c>
      <c r="AQ28" s="25" t="s">
        <v>12</v>
      </c>
      <c r="AR28" s="25" t="s">
        <v>12</v>
      </c>
      <c r="AS28" s="24" t="str">
        <f>城池数据!W58</f>
        <v>00</v>
      </c>
      <c r="AT28" s="25" t="s">
        <v>12</v>
      </c>
      <c r="AU28" s="25" t="s">
        <v>93</v>
      </c>
      <c r="AV28" s="25" t="s">
        <v>93</v>
      </c>
      <c r="AW28" s="24" t="str">
        <f>城池数据!X58</f>
        <v>00</v>
      </c>
      <c r="AX28" s="24" t="str">
        <f>城池数据!Y58</f>
        <v>00</v>
      </c>
      <c r="AY28" s="18"/>
    </row>
    <row r="29" s="11" customFormat="1" ht="14.25" spans="1:51">
      <c r="A29" s="11">
        <v>26</v>
      </c>
      <c r="B29" s="20" t="str">
        <f>城池数据!A28</f>
        <v>汉中</v>
      </c>
      <c r="C29" s="21">
        <v>80</v>
      </c>
      <c r="D29" s="22" t="s">
        <v>102</v>
      </c>
      <c r="E29" s="22" t="s">
        <v>104</v>
      </c>
      <c r="F29" s="22" t="s">
        <v>106</v>
      </c>
      <c r="G29" s="22" t="s">
        <v>655</v>
      </c>
      <c r="H29" s="22" t="s">
        <v>514</v>
      </c>
      <c r="I29" s="22" t="s">
        <v>514</v>
      </c>
      <c r="J29" s="22" t="s">
        <v>514</v>
      </c>
      <c r="K29" s="11" t="str">
        <f t="shared" si="0"/>
        <v>6384</v>
      </c>
      <c r="L29" s="11">
        <f t="shared" si="2"/>
        <v>25476</v>
      </c>
      <c r="M29" s="11" t="str">
        <f t="shared" si="1"/>
        <v>4074C</v>
      </c>
      <c r="N29" s="11">
        <f>N28+36</f>
        <v>264012</v>
      </c>
      <c r="O29" s="23" t="str">
        <f>城池数据!C28</f>
        <v>07</v>
      </c>
      <c r="P29" s="24" t="str">
        <f>MID(城池数据!D59,5,2)</f>
        <v>9A</v>
      </c>
      <c r="Q29" s="24" t="str">
        <f>MID(城池数据!D59,3,2)</f>
        <v>02</v>
      </c>
      <c r="R29" s="24" t="str">
        <f>MID(城池数据!D59,1,2)</f>
        <v>00</v>
      </c>
      <c r="S29" s="24" t="str">
        <f>MID(城池数据!E59,3,2)</f>
        <v>3E</v>
      </c>
      <c r="T29" s="24" t="str">
        <f>MID(城池数据!E59,1,2)</f>
        <v>00</v>
      </c>
      <c r="U29" s="24" t="str">
        <f>MID(城池数据!F59,3,2)</f>
        <v>3B</v>
      </c>
      <c r="V29" s="24" t="str">
        <f>MID(城池数据!F59,1,2)</f>
        <v>00</v>
      </c>
      <c r="W29" s="24" t="str">
        <f>MID(城池数据!G59,5,2)</f>
        <v>00</v>
      </c>
      <c r="X29" s="24" t="str">
        <f>MID(城池数据!G59,3,2)</f>
        <v>7D</v>
      </c>
      <c r="Y29" s="24" t="str">
        <f>MID(城池数据!G59,1,2)</f>
        <v>00</v>
      </c>
      <c r="Z29" s="24" t="str">
        <f>MID(城池数据!H59,3,2)</f>
        <v>00</v>
      </c>
      <c r="AA29" s="24" t="str">
        <f>MID(城池数据!H59,1,2)</f>
        <v>00</v>
      </c>
      <c r="AB29" s="25" t="s">
        <v>12</v>
      </c>
      <c r="AC29" s="24" t="str">
        <f>MID(城池数据!I59,3,2)</f>
        <v>56</v>
      </c>
      <c r="AD29" s="24" t="str">
        <f>MID(城池数据!I59,1,2)</f>
        <v>00</v>
      </c>
      <c r="AE29" s="26" t="str">
        <f>城池数据!J59</f>
        <v>FF</v>
      </c>
      <c r="AF29" s="26" t="str">
        <f>城池数据!K59</f>
        <v>E2</v>
      </c>
      <c r="AG29" s="26" t="str">
        <f>城池数据!L59</f>
        <v>C7</v>
      </c>
      <c r="AH29" s="26" t="str">
        <f>城池数据!M59</f>
        <v>FF</v>
      </c>
      <c r="AI29" s="26" t="str">
        <f>城池数据!N59</f>
        <v>FF</v>
      </c>
      <c r="AJ29" s="26" t="str">
        <f>城池数据!O59</f>
        <v>FF</v>
      </c>
      <c r="AK29" s="26" t="str">
        <f>城池数据!P59</f>
        <v>FF</v>
      </c>
      <c r="AL29" s="26" t="str">
        <f>城池数据!Q59</f>
        <v>FF</v>
      </c>
      <c r="AM29" s="26" t="str">
        <f>城池数据!R59</f>
        <v>FF</v>
      </c>
      <c r="AN29" s="26" t="str">
        <f>城池数据!S59</f>
        <v>FF</v>
      </c>
      <c r="AO29" s="26" t="str">
        <f>城池数据!T59</f>
        <v>FF</v>
      </c>
      <c r="AP29" s="26" t="str">
        <f>城池数据!U59</f>
        <v>FF</v>
      </c>
      <c r="AQ29" s="25" t="s">
        <v>12</v>
      </c>
      <c r="AR29" s="25" t="s">
        <v>12</v>
      </c>
      <c r="AS29" s="24" t="str">
        <f>城池数据!W59</f>
        <v>00</v>
      </c>
      <c r="AT29" s="25" t="s">
        <v>12</v>
      </c>
      <c r="AU29" s="25" t="s">
        <v>93</v>
      </c>
      <c r="AV29" s="25" t="s">
        <v>93</v>
      </c>
      <c r="AW29" s="24" t="str">
        <f>城池数据!X59</f>
        <v>00</v>
      </c>
      <c r="AX29" s="24" t="str">
        <f>城池数据!Y59</f>
        <v>00</v>
      </c>
      <c r="AY29" s="18"/>
    </row>
    <row r="30" s="11" customFormat="1" ht="14.25" spans="1:51">
      <c r="A30" s="11">
        <v>27</v>
      </c>
      <c r="B30" s="20" t="str">
        <f>城池数据!A29</f>
        <v>成都</v>
      </c>
      <c r="C30" s="21">
        <v>69</v>
      </c>
      <c r="D30" s="22" t="s">
        <v>622</v>
      </c>
      <c r="E30" s="22" t="s">
        <v>385</v>
      </c>
      <c r="F30" s="22" t="s">
        <v>391</v>
      </c>
      <c r="G30" s="22" t="s">
        <v>396</v>
      </c>
      <c r="H30" s="22" t="s">
        <v>514</v>
      </c>
      <c r="I30" s="22" t="s">
        <v>514</v>
      </c>
      <c r="J30" s="22" t="s">
        <v>514</v>
      </c>
      <c r="K30" s="11" t="str">
        <f t="shared" si="0"/>
        <v>63A8</v>
      </c>
      <c r="L30" s="11">
        <f t="shared" si="2"/>
        <v>25512</v>
      </c>
      <c r="M30" s="11" t="str">
        <f t="shared" si="1"/>
        <v>40729</v>
      </c>
      <c r="N30" s="11">
        <v>263977</v>
      </c>
      <c r="O30" s="23" t="str">
        <f>城池数据!C29</f>
        <v>07</v>
      </c>
      <c r="P30" s="24" t="str">
        <f>MID(城池数据!D60,5,2)</f>
        <v>9A</v>
      </c>
      <c r="Q30" s="24" t="str">
        <f>MID(城池数据!D60,3,2)</f>
        <v>02</v>
      </c>
      <c r="R30" s="24" t="str">
        <f>MID(城池数据!D60,1,2)</f>
        <v>00</v>
      </c>
      <c r="S30" s="24" t="str">
        <f>MID(城池数据!E60,3,2)</f>
        <v>45</v>
      </c>
      <c r="T30" s="24" t="str">
        <f>MID(城池数据!E60,1,2)</f>
        <v>00</v>
      </c>
      <c r="U30" s="24" t="str">
        <f>MID(城池数据!F60,3,2)</f>
        <v>48</v>
      </c>
      <c r="V30" s="24" t="str">
        <f>MID(城池数据!F60,1,2)</f>
        <v>00</v>
      </c>
      <c r="W30" s="24" t="str">
        <f>MID(城池数据!G60,5,2)</f>
        <v>78</v>
      </c>
      <c r="X30" s="24" t="str">
        <f>MID(城池数据!G60,3,2)</f>
        <v>E6</v>
      </c>
      <c r="Y30" s="24" t="str">
        <f>MID(城池数据!G60,1,2)</f>
        <v>00</v>
      </c>
      <c r="Z30" s="24" t="str">
        <f>MID(城池数据!H60,3,2)</f>
        <v>00</v>
      </c>
      <c r="AA30" s="24" t="str">
        <f>MID(城池数据!H60,1,2)</f>
        <v>00</v>
      </c>
      <c r="AB30" s="25" t="s">
        <v>12</v>
      </c>
      <c r="AC30" s="24" t="str">
        <f>MID(城池数据!I60,3,2)</f>
        <v>5F</v>
      </c>
      <c r="AD30" s="24" t="str">
        <f>MID(城池数据!I60,1,2)</f>
        <v>00</v>
      </c>
      <c r="AE30" s="26" t="str">
        <f>城池数据!J60</f>
        <v>FF</v>
      </c>
      <c r="AF30" s="26" t="str">
        <f>城池数据!K60</f>
        <v>07</v>
      </c>
      <c r="AG30" s="26" t="str">
        <f>城池数据!L60</f>
        <v>E5</v>
      </c>
      <c r="AH30" s="26" t="str">
        <f>城池数据!M60</f>
        <v>E4</v>
      </c>
      <c r="AI30" s="26" t="str">
        <f>城池数据!N60</f>
        <v>FF</v>
      </c>
      <c r="AJ30" s="26" t="str">
        <f>城池数据!O60</f>
        <v>FF</v>
      </c>
      <c r="AK30" s="26" t="str">
        <f>城池数据!P60</f>
        <v>FF</v>
      </c>
      <c r="AL30" s="26" t="str">
        <f>城池数据!Q60</f>
        <v>FF</v>
      </c>
      <c r="AM30" s="26" t="str">
        <f>城池数据!R60</f>
        <v>FF</v>
      </c>
      <c r="AN30" s="26" t="str">
        <f>城池数据!S60</f>
        <v>FF</v>
      </c>
      <c r="AO30" s="26" t="str">
        <f>城池数据!T60</f>
        <v>FF</v>
      </c>
      <c r="AP30" s="26" t="str">
        <f>城池数据!U60</f>
        <v>FF</v>
      </c>
      <c r="AQ30" s="25" t="s">
        <v>12</v>
      </c>
      <c r="AR30" s="25" t="s">
        <v>12</v>
      </c>
      <c r="AS30" s="24" t="str">
        <f>城池数据!W60</f>
        <v>00</v>
      </c>
      <c r="AT30" s="25" t="s">
        <v>12</v>
      </c>
      <c r="AU30" s="25" t="s">
        <v>93</v>
      </c>
      <c r="AV30" s="25" t="s">
        <v>93</v>
      </c>
      <c r="AW30" s="24" t="str">
        <f>城池数据!X60</f>
        <v>00</v>
      </c>
      <c r="AX30" s="24" t="str">
        <f>城池数据!Y60</f>
        <v>00</v>
      </c>
      <c r="AY30" s="18"/>
    </row>
    <row r="31" s="11" customFormat="1" ht="14.25" spans="1:51">
      <c r="A31" s="11">
        <v>28</v>
      </c>
      <c r="B31" s="20" t="str">
        <f>城池数据!A30</f>
        <v>涪陵</v>
      </c>
      <c r="C31" s="21">
        <v>69</v>
      </c>
      <c r="D31" s="22" t="s">
        <v>400</v>
      </c>
      <c r="E31" s="22" t="s">
        <v>404</v>
      </c>
      <c r="F31" s="22" t="s">
        <v>410</v>
      </c>
      <c r="G31" s="22" t="s">
        <v>414</v>
      </c>
      <c r="H31" s="22" t="s">
        <v>514</v>
      </c>
      <c r="I31" s="22" t="s">
        <v>514</v>
      </c>
      <c r="J31" s="22" t="s">
        <v>514</v>
      </c>
      <c r="K31" s="11" t="str">
        <f t="shared" si="0"/>
        <v>63CC</v>
      </c>
      <c r="L31" s="11">
        <f t="shared" si="2"/>
        <v>25548</v>
      </c>
      <c r="M31" s="11" t="str">
        <f t="shared" si="1"/>
        <v>4074D</v>
      </c>
      <c r="N31" s="11">
        <f>N30+36</f>
        <v>264013</v>
      </c>
      <c r="O31" s="23" t="str">
        <f>城池数据!C30</f>
        <v>07</v>
      </c>
      <c r="P31" s="24" t="str">
        <f>MID(城池数据!D61,5,2)</f>
        <v>9A</v>
      </c>
      <c r="Q31" s="24" t="str">
        <f>MID(城池数据!D61,3,2)</f>
        <v>02</v>
      </c>
      <c r="R31" s="24" t="str">
        <f>MID(城池数据!D61,1,2)</f>
        <v>00</v>
      </c>
      <c r="S31" s="24" t="str">
        <f>MID(城池数据!E61,3,2)</f>
        <v>3E</v>
      </c>
      <c r="T31" s="24" t="str">
        <f>MID(城池数据!E61,1,2)</f>
        <v>00</v>
      </c>
      <c r="U31" s="24" t="str">
        <f>MID(城池数据!F61,3,2)</f>
        <v>44</v>
      </c>
      <c r="V31" s="24" t="str">
        <f>MID(城池数据!F61,1,2)</f>
        <v>00</v>
      </c>
      <c r="W31" s="24" t="str">
        <f>MID(城池数据!G61,5,2)</f>
        <v>58</v>
      </c>
      <c r="X31" s="24" t="str">
        <f>MID(城池数据!G61,3,2)</f>
        <v>98</v>
      </c>
      <c r="Y31" s="24" t="str">
        <f>MID(城池数据!G61,1,2)</f>
        <v>00</v>
      </c>
      <c r="Z31" s="24" t="str">
        <f>MID(城池数据!H61,3,2)</f>
        <v>00</v>
      </c>
      <c r="AA31" s="24" t="str">
        <f>MID(城池数据!H61,1,2)</f>
        <v>00</v>
      </c>
      <c r="AB31" s="25" t="s">
        <v>12</v>
      </c>
      <c r="AC31" s="24" t="str">
        <f>MID(城池数据!I61,3,2)</f>
        <v>4F</v>
      </c>
      <c r="AD31" s="24" t="str">
        <f>MID(城池数据!I61,1,2)</f>
        <v>00</v>
      </c>
      <c r="AE31" s="26" t="str">
        <f>城池数据!J61</f>
        <v>FF</v>
      </c>
      <c r="AF31" s="26" t="str">
        <f>城池数据!K61</f>
        <v>B6</v>
      </c>
      <c r="AG31" s="26" t="str">
        <f>城池数据!L61</f>
        <v>68</v>
      </c>
      <c r="AH31" s="26" t="str">
        <f>城池数据!M61</f>
        <v>FF</v>
      </c>
      <c r="AI31" s="26" t="str">
        <f>城池数据!N61</f>
        <v>FF</v>
      </c>
      <c r="AJ31" s="26" t="str">
        <f>城池数据!O61</f>
        <v>FF</v>
      </c>
      <c r="AK31" s="26" t="str">
        <f>城池数据!P61</f>
        <v>FF</v>
      </c>
      <c r="AL31" s="26" t="str">
        <f>城池数据!Q61</f>
        <v>FF</v>
      </c>
      <c r="AM31" s="26" t="str">
        <f>城池数据!R61</f>
        <v>FF</v>
      </c>
      <c r="AN31" s="26" t="str">
        <f>城池数据!S61</f>
        <v>FF</v>
      </c>
      <c r="AO31" s="26" t="str">
        <f>城池数据!T61</f>
        <v>FF</v>
      </c>
      <c r="AP31" s="26" t="str">
        <f>城池数据!U61</f>
        <v>FF</v>
      </c>
      <c r="AQ31" s="25" t="s">
        <v>12</v>
      </c>
      <c r="AR31" s="25" t="s">
        <v>12</v>
      </c>
      <c r="AS31" s="24" t="str">
        <f>城池数据!W61</f>
        <v>00</v>
      </c>
      <c r="AT31" s="25" t="s">
        <v>12</v>
      </c>
      <c r="AU31" s="25" t="s">
        <v>93</v>
      </c>
      <c r="AV31" s="25" t="s">
        <v>93</v>
      </c>
      <c r="AW31" s="24" t="str">
        <f>城池数据!X61</f>
        <v>00</v>
      </c>
      <c r="AX31" s="24" t="str">
        <f>城池数据!Y61</f>
        <v>00</v>
      </c>
      <c r="AY31" s="18"/>
    </row>
    <row r="32" s="11" customFormat="1" ht="14.25" spans="1:51">
      <c r="A32" s="11">
        <v>29</v>
      </c>
      <c r="B32" s="20" t="str">
        <f>城池数据!A31</f>
        <v>云南</v>
      </c>
      <c r="C32" s="21">
        <v>80</v>
      </c>
      <c r="D32" s="22" t="s">
        <v>175</v>
      </c>
      <c r="E32" s="22" t="s">
        <v>93</v>
      </c>
      <c r="F32" s="22" t="s">
        <v>653</v>
      </c>
      <c r="G32" s="22" t="s">
        <v>654</v>
      </c>
      <c r="H32" s="22" t="s">
        <v>514</v>
      </c>
      <c r="I32" s="22" t="s">
        <v>514</v>
      </c>
      <c r="J32" s="22" t="s">
        <v>514</v>
      </c>
      <c r="K32" s="11" t="str">
        <f t="shared" si="0"/>
        <v>63F0</v>
      </c>
      <c r="L32" s="11">
        <f t="shared" si="2"/>
        <v>25584</v>
      </c>
      <c r="M32" s="11" t="str">
        <f t="shared" si="1"/>
        <v>4072A</v>
      </c>
      <c r="N32" s="11">
        <v>263978</v>
      </c>
      <c r="O32" s="23" t="str">
        <f>城池数据!C31</f>
        <v>07</v>
      </c>
      <c r="P32" s="24" t="str">
        <f>MID(城池数据!D62,5,2)</f>
        <v>9A</v>
      </c>
      <c r="Q32" s="24" t="str">
        <f>MID(城池数据!D62,3,2)</f>
        <v>02</v>
      </c>
      <c r="R32" s="24" t="str">
        <f>MID(城池数据!D62,1,2)</f>
        <v>00</v>
      </c>
      <c r="S32" s="24" t="str">
        <f>MID(城池数据!E62,3,2)</f>
        <v>0D</v>
      </c>
      <c r="T32" s="24" t="str">
        <f>MID(城池数据!E62,1,2)</f>
        <v>00</v>
      </c>
      <c r="U32" s="24" t="str">
        <f>MID(城池数据!F62,3,2)</f>
        <v>13</v>
      </c>
      <c r="V32" s="24" t="str">
        <f>MID(城池数据!F62,1,2)</f>
        <v>00</v>
      </c>
      <c r="W32" s="24" t="str">
        <f>MID(城池数据!G62,5,2)</f>
        <v>D8</v>
      </c>
      <c r="X32" s="24" t="str">
        <f>MID(城池数据!G62,3,2)</f>
        <v>59</v>
      </c>
      <c r="Y32" s="24" t="str">
        <f>MID(城池数据!G62,1,2)</f>
        <v>00</v>
      </c>
      <c r="Z32" s="24" t="str">
        <f>MID(城池数据!H62,3,2)</f>
        <v>00</v>
      </c>
      <c r="AA32" s="24" t="str">
        <f>MID(城池数据!H62,1,2)</f>
        <v>00</v>
      </c>
      <c r="AB32" s="25" t="s">
        <v>12</v>
      </c>
      <c r="AC32" s="24" t="str">
        <f>MID(城池数据!I62,3,2)</f>
        <v>34</v>
      </c>
      <c r="AD32" s="24" t="str">
        <f>MID(城池数据!I62,1,2)</f>
        <v>00</v>
      </c>
      <c r="AE32" s="26" t="str">
        <f>城池数据!J62</f>
        <v>FF</v>
      </c>
      <c r="AF32" s="26" t="str">
        <f>城池数据!K62</f>
        <v>89</v>
      </c>
      <c r="AG32" s="26" t="str">
        <f>城池数据!L62</f>
        <v>8A</v>
      </c>
      <c r="AH32" s="26" t="str">
        <f>城池数据!M62</f>
        <v>FF</v>
      </c>
      <c r="AI32" s="26" t="str">
        <f>城池数据!N62</f>
        <v>FF</v>
      </c>
      <c r="AJ32" s="26" t="str">
        <f>城池数据!O62</f>
        <v>FF</v>
      </c>
      <c r="AK32" s="26" t="str">
        <f>城池数据!P62</f>
        <v>FF</v>
      </c>
      <c r="AL32" s="26" t="str">
        <f>城池数据!Q62</f>
        <v>FF</v>
      </c>
      <c r="AM32" s="26" t="str">
        <f>城池数据!R62</f>
        <v>FF</v>
      </c>
      <c r="AN32" s="26" t="str">
        <f>城池数据!S62</f>
        <v>FF</v>
      </c>
      <c r="AO32" s="26" t="str">
        <f>城池数据!T62</f>
        <v>FF</v>
      </c>
      <c r="AP32" s="26" t="str">
        <f>城池数据!U62</f>
        <v>FF</v>
      </c>
      <c r="AQ32" s="25" t="s">
        <v>12</v>
      </c>
      <c r="AR32" s="25" t="s">
        <v>12</v>
      </c>
      <c r="AS32" s="24" t="str">
        <f>城池数据!W62</f>
        <v>00</v>
      </c>
      <c r="AT32" s="25" t="s">
        <v>12</v>
      </c>
      <c r="AU32" s="25" t="s">
        <v>93</v>
      </c>
      <c r="AV32" s="25" t="s">
        <v>93</v>
      </c>
      <c r="AW32" s="24" t="str">
        <f>城池数据!X62</f>
        <v>00</v>
      </c>
      <c r="AX32" s="24" t="str">
        <f>城池数据!Y62</f>
        <v>00</v>
      </c>
      <c r="AY32" s="18"/>
    </row>
    <row r="33" s="11" customFormat="1" ht="14.25" spans="1:238">
      <c r="A33" s="11">
        <v>30</v>
      </c>
      <c r="B33" s="20" t="str">
        <f>城池数据!A32</f>
        <v>蜀郡</v>
      </c>
      <c r="C33" s="21">
        <v>69</v>
      </c>
      <c r="D33" s="22" t="s">
        <v>97</v>
      </c>
      <c r="E33" s="22" t="s">
        <v>99</v>
      </c>
      <c r="F33" s="22" t="s">
        <v>102</v>
      </c>
      <c r="G33" s="22" t="s">
        <v>104</v>
      </c>
      <c r="H33" s="22" t="s">
        <v>514</v>
      </c>
      <c r="I33" s="22" t="s">
        <v>514</v>
      </c>
      <c r="J33" s="22" t="s">
        <v>514</v>
      </c>
      <c r="K33" s="11" t="str">
        <f t="shared" si="0"/>
        <v>6414</v>
      </c>
      <c r="L33" s="11">
        <f t="shared" si="2"/>
        <v>25620</v>
      </c>
      <c r="M33" s="11" t="str">
        <f t="shared" si="1"/>
        <v>4074E</v>
      </c>
      <c r="N33" s="11">
        <f>N32+36</f>
        <v>264014</v>
      </c>
      <c r="O33" s="23" t="str">
        <f>城池数据!C32</f>
        <v>07</v>
      </c>
      <c r="P33" s="24" t="str">
        <f>MID(城池数据!D63,5,2)</f>
        <v>9A</v>
      </c>
      <c r="Q33" s="24" t="str">
        <f>MID(城池数据!D63,3,2)</f>
        <v>02</v>
      </c>
      <c r="R33" s="24" t="str">
        <f>MID(城池数据!D63,1,2)</f>
        <v>00</v>
      </c>
      <c r="S33" s="24" t="str">
        <f>MID(城池数据!E63,3,2)</f>
        <v>3B</v>
      </c>
      <c r="T33" s="24" t="str">
        <f>MID(城池数据!E63,1,2)</f>
        <v>00</v>
      </c>
      <c r="U33" s="24" t="str">
        <f>MID(城池数据!F63,3,2)</f>
        <v>38</v>
      </c>
      <c r="V33" s="24" t="str">
        <f>MID(城池数据!F63,1,2)</f>
        <v>00</v>
      </c>
      <c r="W33" s="24" t="str">
        <f>MID(城池数据!G63,5,2)</f>
        <v>C8</v>
      </c>
      <c r="X33" s="24" t="str">
        <f>MID(城池数据!G63,3,2)</f>
        <v>AF</v>
      </c>
      <c r="Y33" s="24" t="str">
        <f>MID(城池数据!G63,1,2)</f>
        <v>00</v>
      </c>
      <c r="Z33" s="24" t="str">
        <f>MID(城池数据!H63,3,2)</f>
        <v>00</v>
      </c>
      <c r="AA33" s="24" t="str">
        <f>MID(城池数据!H63,1,2)</f>
        <v>00</v>
      </c>
      <c r="AB33" s="25" t="s">
        <v>12</v>
      </c>
      <c r="AC33" s="24" t="str">
        <f>MID(城池数据!I63,3,2)</f>
        <v>4C</v>
      </c>
      <c r="AD33" s="24" t="str">
        <f>MID(城池数据!I63,1,2)</f>
        <v>00</v>
      </c>
      <c r="AE33" s="26" t="str">
        <f>城池数据!J63</f>
        <v>FF</v>
      </c>
      <c r="AF33" s="26" t="str">
        <f>城池数据!K63</f>
        <v>C6</v>
      </c>
      <c r="AG33" s="26" t="str">
        <f>城池数据!L63</f>
        <v>30</v>
      </c>
      <c r="AH33" s="26" t="str">
        <f>城池数据!M63</f>
        <v>FF</v>
      </c>
      <c r="AI33" s="26" t="str">
        <f>城池数据!N63</f>
        <v>FF</v>
      </c>
      <c r="AJ33" s="26" t="str">
        <f>城池数据!O63</f>
        <v>FF</v>
      </c>
      <c r="AK33" s="26" t="str">
        <f>城池数据!P63</f>
        <v>FF</v>
      </c>
      <c r="AL33" s="26" t="str">
        <f>城池数据!Q63</f>
        <v>FF</v>
      </c>
      <c r="AM33" s="26" t="str">
        <f>城池数据!R63</f>
        <v>FF</v>
      </c>
      <c r="AN33" s="26" t="str">
        <f>城池数据!S63</f>
        <v>FF</v>
      </c>
      <c r="AO33" s="26" t="str">
        <f>城池数据!T63</f>
        <v>FF</v>
      </c>
      <c r="AP33" s="26" t="str">
        <f>城池数据!U63</f>
        <v>FF</v>
      </c>
      <c r="AQ33" s="25" t="s">
        <v>12</v>
      </c>
      <c r="AR33" s="25" t="s">
        <v>12</v>
      </c>
      <c r="AS33" s="24" t="str">
        <f>城池数据!W63</f>
        <v>00</v>
      </c>
      <c r="AT33" s="25" t="s">
        <v>12</v>
      </c>
      <c r="AU33" s="25" t="s">
        <v>93</v>
      </c>
      <c r="AV33" s="25" t="s">
        <v>93</v>
      </c>
      <c r="AW33" s="24" t="str">
        <f>城池数据!X63</f>
        <v>00</v>
      </c>
      <c r="AX33" s="24" t="str">
        <f>城池数据!Y63</f>
        <v>00</v>
      </c>
      <c r="AY33" s="18"/>
    </row>
    <row r="34" s="11" customFormat="1" spans="1:238"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3"/>
      <c r="AR34" s="13"/>
      <c r="AS34" s="13"/>
      <c r="AT34" s="13"/>
      <c r="AU34" s="13"/>
      <c r="AV34" s="13"/>
      <c r="AW34" s="13"/>
      <c r="AX34" s="13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</row>
  </sheetData>
  <mergeCells count="8">
    <mergeCell ref="A1:AX1"/>
    <mergeCell ref="B2:J2"/>
    <mergeCell ref="K2:L2"/>
    <mergeCell ref="M2:N2"/>
    <mergeCell ref="O2:AX2"/>
    <mergeCell ref="D3:J3"/>
    <mergeCell ref="A2:A3"/>
    <mergeCell ref="AY4:AY33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E12"/>
  <sheetViews>
    <sheetView workbookViewId="0">
      <selection activeCell="R16" sqref="R16"/>
    </sheetView>
  </sheetViews>
  <sheetFormatPr defaultColWidth="9" defaultRowHeight="14.25"/>
  <cols>
    <col min="1" max="16" width="5.375" style="1" customWidth="1"/>
    <col min="17" max="17" width="9" style="1"/>
    <col min="18" max="33" width="3.75" style="1" customWidth="1"/>
    <col min="34" max="34" width="5.875" style="1" customWidth="1"/>
    <col min="35" max="50" width="3.875" style="1" hidden="1" customWidth="1"/>
    <col min="51" max="51" width="3.875" style="1" customWidth="1"/>
    <col min="52" max="83" width="3.875" style="1" hidden="1" customWidth="1"/>
    <col min="84" max="16384" width="9" style="1"/>
  </cols>
  <sheetData>
    <row r="1" s="1" customFormat="1" ht="44" customHeight="1" spans="1:83">
      <c r="A1" s="2" t="s">
        <v>657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R1" s="2" t="s">
        <v>658</v>
      </c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I1" s="2" t="s">
        <v>444</v>
      </c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Z1" s="2" t="s">
        <v>659</v>
      </c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 t="s">
        <v>660</v>
      </c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</row>
    <row r="2" s="1" customFormat="1" ht="29" customHeight="1" spans="1:83">
      <c r="A2" s="3" t="str">
        <f t="shared" ref="A2:P2" si="0">IF(BP2&lt;16,0&amp;DEC2HEX(BP2),DEC2HEX(BP2))</f>
        <v>EC</v>
      </c>
      <c r="B2" s="3" t="str">
        <f t="shared" si="0"/>
        <v>11</v>
      </c>
      <c r="C2" s="3" t="str">
        <f t="shared" si="0"/>
        <v>00</v>
      </c>
      <c r="D2" s="3" t="str">
        <f t="shared" si="0"/>
        <v>21</v>
      </c>
      <c r="E2" s="3" t="str">
        <f t="shared" si="0"/>
        <v>F4</v>
      </c>
      <c r="F2" s="3" t="str">
        <f t="shared" si="0"/>
        <v>12</v>
      </c>
      <c r="G2" s="3" t="str">
        <f t="shared" si="0"/>
        <v>00</v>
      </c>
      <c r="H2" s="3" t="str">
        <f t="shared" si="0"/>
        <v>19</v>
      </c>
      <c r="I2" s="3" t="str">
        <f t="shared" si="0"/>
        <v>F4</v>
      </c>
      <c r="J2" s="3" t="str">
        <f t="shared" si="0"/>
        <v>13</v>
      </c>
      <c r="K2" s="3" t="str">
        <f t="shared" si="0"/>
        <v>00</v>
      </c>
      <c r="L2" s="3" t="str">
        <f t="shared" si="0"/>
        <v>21</v>
      </c>
      <c r="M2" s="3" t="str">
        <f t="shared" si="0"/>
        <v>FC</v>
      </c>
      <c r="N2" s="3" t="str">
        <f t="shared" si="0"/>
        <v>14</v>
      </c>
      <c r="O2" s="3" t="str">
        <f t="shared" si="0"/>
        <v>00</v>
      </c>
      <c r="P2" s="3" t="str">
        <f t="shared" si="0"/>
        <v>19</v>
      </c>
      <c r="Q2" s="4"/>
      <c r="R2" s="3" t="s">
        <v>661</v>
      </c>
      <c r="S2" s="3">
        <v>11</v>
      </c>
      <c r="T2" s="227" t="s">
        <v>12</v>
      </c>
      <c r="U2" s="227" t="s">
        <v>501</v>
      </c>
      <c r="V2" s="3" t="s">
        <v>622</v>
      </c>
      <c r="W2" s="3">
        <v>12</v>
      </c>
      <c r="X2" s="227" t="s">
        <v>12</v>
      </c>
      <c r="Y2" s="227" t="s">
        <v>12</v>
      </c>
      <c r="Z2" s="3" t="s">
        <v>622</v>
      </c>
      <c r="AA2" s="3">
        <v>13</v>
      </c>
      <c r="AB2" s="227" t="s">
        <v>12</v>
      </c>
      <c r="AC2" s="227" t="s">
        <v>501</v>
      </c>
      <c r="AD2" s="3" t="s">
        <v>97</v>
      </c>
      <c r="AE2" s="3">
        <v>14</v>
      </c>
      <c r="AF2" s="227" t="s">
        <v>12</v>
      </c>
      <c r="AG2" s="227" t="s">
        <v>12</v>
      </c>
      <c r="AI2" s="3">
        <f t="shared" ref="AI2:AX2" si="1">HEX2DEC(R2)</f>
        <v>232</v>
      </c>
      <c r="AJ2" s="3">
        <f t="shared" si="1"/>
        <v>17</v>
      </c>
      <c r="AK2" s="3">
        <f t="shared" si="1"/>
        <v>0</v>
      </c>
      <c r="AL2" s="3">
        <f t="shared" si="1"/>
        <v>8</v>
      </c>
      <c r="AM2" s="3">
        <f t="shared" si="1"/>
        <v>240</v>
      </c>
      <c r="AN2" s="3">
        <f t="shared" si="1"/>
        <v>18</v>
      </c>
      <c r="AO2" s="3">
        <f t="shared" si="1"/>
        <v>0</v>
      </c>
      <c r="AP2" s="3">
        <f t="shared" si="1"/>
        <v>0</v>
      </c>
      <c r="AQ2" s="3">
        <f t="shared" si="1"/>
        <v>240</v>
      </c>
      <c r="AR2" s="3">
        <f t="shared" si="1"/>
        <v>19</v>
      </c>
      <c r="AS2" s="3">
        <f t="shared" si="1"/>
        <v>0</v>
      </c>
      <c r="AT2" s="3">
        <f t="shared" si="1"/>
        <v>8</v>
      </c>
      <c r="AU2" s="3">
        <f t="shared" si="1"/>
        <v>248</v>
      </c>
      <c r="AV2" s="3">
        <f t="shared" si="1"/>
        <v>20</v>
      </c>
      <c r="AW2" s="3">
        <f t="shared" si="1"/>
        <v>0</v>
      </c>
      <c r="AX2" s="3">
        <f t="shared" si="1"/>
        <v>0</v>
      </c>
      <c r="AZ2" s="5">
        <f t="shared" ref="AZ2:AZ8" si="2">AI2+$E$12</f>
        <v>236</v>
      </c>
      <c r="BA2" s="3">
        <f t="shared" ref="BA2:BF2" si="3">AJ2</f>
        <v>17</v>
      </c>
      <c r="BB2" s="3">
        <f t="shared" si="3"/>
        <v>0</v>
      </c>
      <c r="BC2" s="6">
        <f t="shared" ref="BC2:BC8" si="4">AL2+$E$11</f>
        <v>33</v>
      </c>
      <c r="BD2" s="5">
        <f t="shared" ref="BD2:BD7" si="5">AM2+$E$12</f>
        <v>244</v>
      </c>
      <c r="BE2" s="3">
        <f t="shared" si="3"/>
        <v>18</v>
      </c>
      <c r="BF2" s="3">
        <f t="shared" si="3"/>
        <v>0</v>
      </c>
      <c r="BG2" s="6">
        <f t="shared" ref="BG2:BG7" si="6">AP2+$E$11</f>
        <v>25</v>
      </c>
      <c r="BH2" s="5">
        <f t="shared" ref="BH2:BH7" si="7">AQ2+$E$12</f>
        <v>244</v>
      </c>
      <c r="BI2" s="3">
        <f t="shared" ref="BI2:BN2" si="8">AR2</f>
        <v>19</v>
      </c>
      <c r="BJ2" s="3">
        <f t="shared" si="8"/>
        <v>0</v>
      </c>
      <c r="BK2" s="6">
        <f t="shared" ref="BK2:BK7" si="9">AT2+$E$11</f>
        <v>33</v>
      </c>
      <c r="BL2" s="5">
        <f t="shared" ref="BL2:BL7" si="10">AU2+$E$12</f>
        <v>252</v>
      </c>
      <c r="BM2" s="3">
        <f t="shared" si="8"/>
        <v>20</v>
      </c>
      <c r="BN2" s="3">
        <f t="shared" si="8"/>
        <v>0</v>
      </c>
      <c r="BO2" s="6">
        <f t="shared" ref="BO2:BO7" si="11">AX2+$E$11</f>
        <v>25</v>
      </c>
      <c r="BP2" s="5">
        <f t="shared" ref="BP2:CE2" si="12">IF(AZ2&lt;0,AZ2+255,IF(AZ2&gt;255,AZ2-255,AZ2))</f>
        <v>236</v>
      </c>
      <c r="BQ2" s="5">
        <f t="shared" si="12"/>
        <v>17</v>
      </c>
      <c r="BR2" s="5">
        <f t="shared" si="12"/>
        <v>0</v>
      </c>
      <c r="BS2" s="5">
        <f t="shared" si="12"/>
        <v>33</v>
      </c>
      <c r="BT2" s="5">
        <f t="shared" si="12"/>
        <v>244</v>
      </c>
      <c r="BU2" s="5">
        <f t="shared" si="12"/>
        <v>18</v>
      </c>
      <c r="BV2" s="5">
        <f t="shared" si="12"/>
        <v>0</v>
      </c>
      <c r="BW2" s="5">
        <f t="shared" si="12"/>
        <v>25</v>
      </c>
      <c r="BX2" s="5">
        <f t="shared" si="12"/>
        <v>244</v>
      </c>
      <c r="BY2" s="5">
        <f t="shared" si="12"/>
        <v>19</v>
      </c>
      <c r="BZ2" s="5">
        <f t="shared" si="12"/>
        <v>0</v>
      </c>
      <c r="CA2" s="5">
        <f t="shared" si="12"/>
        <v>33</v>
      </c>
      <c r="CB2" s="5">
        <f t="shared" si="12"/>
        <v>252</v>
      </c>
      <c r="CC2" s="5">
        <f t="shared" si="12"/>
        <v>20</v>
      </c>
      <c r="CD2" s="5">
        <f t="shared" si="12"/>
        <v>0</v>
      </c>
      <c r="CE2" s="5">
        <f t="shared" si="12"/>
        <v>25</v>
      </c>
    </row>
    <row r="3" s="1" customFormat="1" ht="29" customHeight="1" spans="1:83">
      <c r="A3" s="3" t="str">
        <f t="shared" ref="A3:P3" si="13">IF(BP3&lt;16,0&amp;DEC2HEX(BP3),DEC2HEX(BP3))</f>
        <v>FC</v>
      </c>
      <c r="B3" s="3" t="str">
        <f t="shared" si="13"/>
        <v>15</v>
      </c>
      <c r="C3" s="3" t="str">
        <f t="shared" si="13"/>
        <v>00</v>
      </c>
      <c r="D3" s="3" t="str">
        <f t="shared" si="13"/>
        <v>21</v>
      </c>
      <c r="E3" s="3" t="str">
        <f t="shared" si="13"/>
        <v>01</v>
      </c>
      <c r="F3" s="3" t="str">
        <f t="shared" si="13"/>
        <v>00</v>
      </c>
      <c r="G3" s="3" t="str">
        <f t="shared" si="13"/>
        <v>00</v>
      </c>
      <c r="H3" s="3" t="str">
        <f t="shared" si="13"/>
        <v>14</v>
      </c>
      <c r="I3" s="3" t="str">
        <f t="shared" si="13"/>
        <v>80</v>
      </c>
      <c r="J3" s="3" t="str">
        <f t="shared" si="13"/>
        <v>80</v>
      </c>
      <c r="K3" s="3" t="str">
        <f t="shared" si="13"/>
        <v>AA</v>
      </c>
      <c r="L3" s="3" t="str">
        <f t="shared" si="13"/>
        <v>A9</v>
      </c>
      <c r="M3" s="3" t="str">
        <f t="shared" si="13"/>
        <v>AA</v>
      </c>
      <c r="N3" s="3" t="str">
        <f t="shared" si="13"/>
        <v>C6</v>
      </c>
      <c r="O3" s="3" t="str">
        <f t="shared" si="13"/>
        <v>AA</v>
      </c>
      <c r="P3" s="3" t="str">
        <f t="shared" si="13"/>
        <v>E4</v>
      </c>
      <c r="Q3" s="4"/>
      <c r="R3" s="3" t="s">
        <v>97</v>
      </c>
      <c r="S3" s="3">
        <v>15</v>
      </c>
      <c r="T3" s="227" t="s">
        <v>12</v>
      </c>
      <c r="U3" s="227" t="s">
        <v>501</v>
      </c>
      <c r="V3" s="3" t="s">
        <v>106</v>
      </c>
      <c r="W3" s="227" t="s">
        <v>12</v>
      </c>
      <c r="X3" s="227" t="s">
        <v>12</v>
      </c>
      <c r="Y3" s="3" t="s">
        <v>102</v>
      </c>
      <c r="Z3" s="3">
        <v>80</v>
      </c>
      <c r="AA3" s="3">
        <v>80</v>
      </c>
      <c r="AB3" s="3" t="s">
        <v>516</v>
      </c>
      <c r="AC3" s="3" t="s">
        <v>662</v>
      </c>
      <c r="AD3" s="3" t="s">
        <v>516</v>
      </c>
      <c r="AE3" s="3" t="s">
        <v>148</v>
      </c>
      <c r="AF3" s="3" t="s">
        <v>516</v>
      </c>
      <c r="AG3" s="3" t="s">
        <v>621</v>
      </c>
      <c r="AI3" s="3">
        <f t="shared" ref="AI3:AX3" si="14">HEX2DEC(R3)</f>
        <v>248</v>
      </c>
      <c r="AJ3" s="3">
        <f t="shared" si="14"/>
        <v>21</v>
      </c>
      <c r="AK3" s="3">
        <f t="shared" si="14"/>
        <v>0</v>
      </c>
      <c r="AL3" s="3">
        <f t="shared" si="14"/>
        <v>8</v>
      </c>
      <c r="AM3" s="3">
        <f t="shared" si="14"/>
        <v>252</v>
      </c>
      <c r="AN3" s="3">
        <f t="shared" si="14"/>
        <v>0</v>
      </c>
      <c r="AO3" s="3">
        <f t="shared" si="14"/>
        <v>0</v>
      </c>
      <c r="AP3" s="3">
        <f t="shared" si="14"/>
        <v>250</v>
      </c>
      <c r="AQ3" s="3">
        <f t="shared" si="14"/>
        <v>128</v>
      </c>
      <c r="AR3" s="3">
        <f t="shared" si="14"/>
        <v>128</v>
      </c>
      <c r="AS3" s="3">
        <f t="shared" si="14"/>
        <v>170</v>
      </c>
      <c r="AT3" s="3">
        <f t="shared" si="14"/>
        <v>169</v>
      </c>
      <c r="AU3" s="3">
        <f t="shared" si="14"/>
        <v>170</v>
      </c>
      <c r="AV3" s="3">
        <f t="shared" si="14"/>
        <v>198</v>
      </c>
      <c r="AW3" s="3">
        <f t="shared" si="14"/>
        <v>170</v>
      </c>
      <c r="AX3" s="3">
        <f t="shared" si="14"/>
        <v>224</v>
      </c>
      <c r="AZ3" s="5">
        <f t="shared" si="2"/>
        <v>252</v>
      </c>
      <c r="BA3" s="3">
        <f t="shared" ref="BA3:BF3" si="15">AJ3</f>
        <v>21</v>
      </c>
      <c r="BB3" s="3">
        <f t="shared" si="15"/>
        <v>0</v>
      </c>
      <c r="BC3" s="6">
        <f t="shared" si="4"/>
        <v>33</v>
      </c>
      <c r="BD3" s="5">
        <f t="shared" si="5"/>
        <v>256</v>
      </c>
      <c r="BE3" s="3">
        <f t="shared" si="15"/>
        <v>0</v>
      </c>
      <c r="BF3" s="3">
        <f t="shared" si="15"/>
        <v>0</v>
      </c>
      <c r="BG3" s="6">
        <f t="shared" si="6"/>
        <v>275</v>
      </c>
      <c r="BH3" s="3">
        <f t="shared" ref="BH3:BN3" si="16">AQ3</f>
        <v>128</v>
      </c>
      <c r="BI3" s="3">
        <f t="shared" si="16"/>
        <v>128</v>
      </c>
      <c r="BJ3" s="3">
        <f t="shared" si="16"/>
        <v>170</v>
      </c>
      <c r="BK3" s="3">
        <f t="shared" si="16"/>
        <v>169</v>
      </c>
      <c r="BL3" s="3">
        <f t="shared" si="16"/>
        <v>170</v>
      </c>
      <c r="BM3" s="3">
        <f t="shared" si="16"/>
        <v>198</v>
      </c>
      <c r="BN3" s="3">
        <f t="shared" si="16"/>
        <v>170</v>
      </c>
      <c r="BO3" s="5">
        <f>AX3+$E$12</f>
        <v>228</v>
      </c>
      <c r="BP3" s="5">
        <f t="shared" ref="BP3:CE3" si="17">IF(AZ3&lt;0,AZ3+255,IF(AZ3&gt;255,AZ3-255,AZ3))</f>
        <v>252</v>
      </c>
      <c r="BQ3" s="5">
        <f t="shared" si="17"/>
        <v>21</v>
      </c>
      <c r="BR3" s="5">
        <f t="shared" si="17"/>
        <v>0</v>
      </c>
      <c r="BS3" s="5">
        <f t="shared" si="17"/>
        <v>33</v>
      </c>
      <c r="BT3" s="5">
        <f t="shared" si="17"/>
        <v>1</v>
      </c>
      <c r="BU3" s="5">
        <f t="shared" si="17"/>
        <v>0</v>
      </c>
      <c r="BV3" s="5">
        <f t="shared" si="17"/>
        <v>0</v>
      </c>
      <c r="BW3" s="5">
        <f t="shared" si="17"/>
        <v>20</v>
      </c>
      <c r="BX3" s="5">
        <f t="shared" si="17"/>
        <v>128</v>
      </c>
      <c r="BY3" s="5">
        <f t="shared" si="17"/>
        <v>128</v>
      </c>
      <c r="BZ3" s="5">
        <f t="shared" si="17"/>
        <v>170</v>
      </c>
      <c r="CA3" s="5">
        <f t="shared" si="17"/>
        <v>169</v>
      </c>
      <c r="CB3" s="5">
        <f t="shared" si="17"/>
        <v>170</v>
      </c>
      <c r="CC3" s="5">
        <f t="shared" si="17"/>
        <v>198</v>
      </c>
      <c r="CD3" s="5">
        <f t="shared" si="17"/>
        <v>170</v>
      </c>
      <c r="CE3" s="5">
        <f t="shared" si="17"/>
        <v>228</v>
      </c>
    </row>
    <row r="4" s="1" customFormat="1" ht="29" customHeight="1" spans="1:83">
      <c r="A4" s="3" t="str">
        <f t="shared" ref="A4:P4" si="18">IF(BP4&lt;16,0&amp;DEC2HEX(BP4),DEC2HEX(BP4))</f>
        <v>01</v>
      </c>
      <c r="B4" s="3" t="str">
        <f t="shared" si="18"/>
        <v>00</v>
      </c>
      <c r="C4" s="3" t="str">
        <f t="shared" si="18"/>
        <v>29</v>
      </c>
      <c r="D4" s="3" t="str">
        <f t="shared" si="18"/>
        <v>E4</v>
      </c>
      <c r="E4" s="3" t="str">
        <f t="shared" si="18"/>
        <v>02</v>
      </c>
      <c r="F4" s="3" t="str">
        <f t="shared" si="18"/>
        <v>00</v>
      </c>
      <c r="G4" s="3" t="str">
        <f t="shared" si="18"/>
        <v>31</v>
      </c>
      <c r="H4" s="3" t="str">
        <f t="shared" si="18"/>
        <v>EC</v>
      </c>
      <c r="I4" s="3" t="str">
        <f t="shared" si="18"/>
        <v>03</v>
      </c>
      <c r="J4" s="3" t="str">
        <f t="shared" si="18"/>
        <v>00</v>
      </c>
      <c r="K4" s="3" t="str">
        <f t="shared" si="18"/>
        <v>21</v>
      </c>
      <c r="L4" s="3" t="str">
        <f t="shared" si="18"/>
        <v>EC</v>
      </c>
      <c r="M4" s="3" t="str">
        <f t="shared" si="18"/>
        <v>04</v>
      </c>
      <c r="N4" s="3" t="str">
        <f t="shared" si="18"/>
        <v>00</v>
      </c>
      <c r="O4" s="3" t="str">
        <f t="shared" si="18"/>
        <v>29</v>
      </c>
      <c r="P4" s="3" t="str">
        <f t="shared" si="18"/>
        <v>EC</v>
      </c>
      <c r="Q4" s="4"/>
      <c r="R4" s="227" t="s">
        <v>514</v>
      </c>
      <c r="S4" s="227" t="s">
        <v>12</v>
      </c>
      <c r="T4" s="3">
        <v>10</v>
      </c>
      <c r="U4" s="3" t="s">
        <v>621</v>
      </c>
      <c r="V4" s="227" t="s">
        <v>468</v>
      </c>
      <c r="W4" s="227" t="s">
        <v>12</v>
      </c>
      <c r="X4" s="3">
        <v>18</v>
      </c>
      <c r="Y4" s="3" t="s">
        <v>661</v>
      </c>
      <c r="Z4" s="227" t="s">
        <v>595</v>
      </c>
      <c r="AA4" s="227" t="s">
        <v>12</v>
      </c>
      <c r="AB4" s="227" t="s">
        <v>501</v>
      </c>
      <c r="AC4" s="3" t="s">
        <v>661</v>
      </c>
      <c r="AD4" s="227" t="s">
        <v>596</v>
      </c>
      <c r="AE4" s="227" t="s">
        <v>12</v>
      </c>
      <c r="AF4" s="3">
        <v>10</v>
      </c>
      <c r="AG4" s="3" t="s">
        <v>661</v>
      </c>
      <c r="AI4" s="3">
        <f t="shared" ref="AI4:AX4" si="19">HEX2DEC(R4)</f>
        <v>1</v>
      </c>
      <c r="AJ4" s="3">
        <f t="shared" si="19"/>
        <v>0</v>
      </c>
      <c r="AK4" s="3">
        <f t="shared" si="19"/>
        <v>16</v>
      </c>
      <c r="AL4" s="3">
        <f t="shared" si="19"/>
        <v>224</v>
      </c>
      <c r="AM4" s="3">
        <f t="shared" si="19"/>
        <v>2</v>
      </c>
      <c r="AN4" s="3">
        <f t="shared" si="19"/>
        <v>0</v>
      </c>
      <c r="AO4" s="3">
        <f t="shared" si="19"/>
        <v>24</v>
      </c>
      <c r="AP4" s="3">
        <f t="shared" si="19"/>
        <v>232</v>
      </c>
      <c r="AQ4" s="3">
        <f t="shared" si="19"/>
        <v>3</v>
      </c>
      <c r="AR4" s="3">
        <f t="shared" si="19"/>
        <v>0</v>
      </c>
      <c r="AS4" s="3">
        <f t="shared" si="19"/>
        <v>8</v>
      </c>
      <c r="AT4" s="3">
        <f t="shared" si="19"/>
        <v>232</v>
      </c>
      <c r="AU4" s="3">
        <f t="shared" si="19"/>
        <v>4</v>
      </c>
      <c r="AV4" s="3">
        <f t="shared" si="19"/>
        <v>0</v>
      </c>
      <c r="AW4" s="3">
        <f t="shared" si="19"/>
        <v>16</v>
      </c>
      <c r="AX4" s="3">
        <f t="shared" si="19"/>
        <v>232</v>
      </c>
      <c r="AZ4" s="3">
        <f t="shared" ref="AZ4:BE4" si="20">AI4</f>
        <v>1</v>
      </c>
      <c r="BA4" s="3">
        <f t="shared" si="20"/>
        <v>0</v>
      </c>
      <c r="BB4" s="6">
        <f t="shared" ref="BB4:BB6" si="21">AK4+$E$11</f>
        <v>41</v>
      </c>
      <c r="BC4" s="5">
        <f t="shared" ref="BC4:BC6" si="22">AL4+$E$12</f>
        <v>228</v>
      </c>
      <c r="BD4" s="3">
        <f t="shared" si="20"/>
        <v>2</v>
      </c>
      <c r="BE4" s="3">
        <f t="shared" si="20"/>
        <v>0</v>
      </c>
      <c r="BF4" s="6">
        <f t="shared" ref="BF4:BF6" si="23">AO4+$E$11</f>
        <v>49</v>
      </c>
      <c r="BG4" s="5">
        <f>AP4+$E$12</f>
        <v>236</v>
      </c>
      <c r="BH4" s="3">
        <f t="shared" ref="BH4:BM4" si="24">AQ4</f>
        <v>3</v>
      </c>
      <c r="BI4" s="3">
        <f t="shared" si="24"/>
        <v>0</v>
      </c>
      <c r="BJ4" s="6">
        <f>AS4+$E$11</f>
        <v>33</v>
      </c>
      <c r="BK4" s="5">
        <f>AT4+$E$12</f>
        <v>236</v>
      </c>
      <c r="BL4" s="3">
        <f t="shared" si="24"/>
        <v>4</v>
      </c>
      <c r="BM4" s="3">
        <f t="shared" si="24"/>
        <v>0</v>
      </c>
      <c r="BN4" s="6">
        <f>AW4+$E$11</f>
        <v>41</v>
      </c>
      <c r="BO4" s="5">
        <f>AX4+$E$12</f>
        <v>236</v>
      </c>
      <c r="BP4" s="5">
        <f t="shared" ref="BP4:CE4" si="25">IF(AZ4&lt;0,AZ4+255,IF(AZ4&gt;255,AZ4-255,AZ4))</f>
        <v>1</v>
      </c>
      <c r="BQ4" s="5">
        <f t="shared" si="25"/>
        <v>0</v>
      </c>
      <c r="BR4" s="5">
        <f t="shared" si="25"/>
        <v>41</v>
      </c>
      <c r="BS4" s="5">
        <f t="shared" si="25"/>
        <v>228</v>
      </c>
      <c r="BT4" s="5">
        <f t="shared" si="25"/>
        <v>2</v>
      </c>
      <c r="BU4" s="5">
        <f t="shared" si="25"/>
        <v>0</v>
      </c>
      <c r="BV4" s="5">
        <f t="shared" si="25"/>
        <v>49</v>
      </c>
      <c r="BW4" s="5">
        <f t="shared" si="25"/>
        <v>236</v>
      </c>
      <c r="BX4" s="5">
        <f t="shared" si="25"/>
        <v>3</v>
      </c>
      <c r="BY4" s="5">
        <f t="shared" si="25"/>
        <v>0</v>
      </c>
      <c r="BZ4" s="5">
        <f t="shared" si="25"/>
        <v>33</v>
      </c>
      <c r="CA4" s="5">
        <f t="shared" si="25"/>
        <v>236</v>
      </c>
      <c r="CB4" s="5">
        <f t="shared" si="25"/>
        <v>4</v>
      </c>
      <c r="CC4" s="5">
        <f t="shared" si="25"/>
        <v>0</v>
      </c>
      <c r="CD4" s="5">
        <f t="shared" si="25"/>
        <v>41</v>
      </c>
      <c r="CE4" s="5">
        <f t="shared" si="25"/>
        <v>236</v>
      </c>
    </row>
    <row r="5" s="1" customFormat="1" ht="29" customHeight="1" spans="1:83">
      <c r="A5" s="3" t="str">
        <f t="shared" ref="A5:P5" si="26">IF(BP5&lt;16,0&amp;DEC2HEX(BP5),DEC2HEX(BP5))</f>
        <v>05</v>
      </c>
      <c r="B5" s="3" t="str">
        <f t="shared" si="26"/>
        <v>00</v>
      </c>
      <c r="C5" s="3" t="str">
        <f t="shared" si="26"/>
        <v>31</v>
      </c>
      <c r="D5" s="3" t="str">
        <f t="shared" si="26"/>
        <v>F4</v>
      </c>
      <c r="E5" s="3" t="str">
        <f t="shared" si="26"/>
        <v>03</v>
      </c>
      <c r="F5" s="3" t="str">
        <f t="shared" si="26"/>
        <v>00</v>
      </c>
      <c r="G5" s="3" t="str">
        <f t="shared" si="26"/>
        <v>19</v>
      </c>
      <c r="H5" s="3" t="str">
        <f t="shared" si="26"/>
        <v>F4</v>
      </c>
      <c r="I5" s="3" t="str">
        <f t="shared" si="26"/>
        <v>06</v>
      </c>
      <c r="J5" s="3" t="str">
        <f t="shared" si="26"/>
        <v>00</v>
      </c>
      <c r="K5" s="3" t="str">
        <f t="shared" si="26"/>
        <v>21</v>
      </c>
      <c r="L5" s="3" t="str">
        <f t="shared" si="26"/>
        <v>F4</v>
      </c>
      <c r="M5" s="3" t="str">
        <f t="shared" si="26"/>
        <v>07</v>
      </c>
      <c r="N5" s="3" t="str">
        <f t="shared" si="26"/>
        <v>00</v>
      </c>
      <c r="O5" s="3" t="str">
        <f t="shared" si="26"/>
        <v>29</v>
      </c>
      <c r="P5" s="3" t="str">
        <f t="shared" si="26"/>
        <v>FC</v>
      </c>
      <c r="Q5" s="4"/>
      <c r="R5" s="227" t="s">
        <v>500</v>
      </c>
      <c r="S5" s="227" t="s">
        <v>12</v>
      </c>
      <c r="T5" s="3">
        <v>18</v>
      </c>
      <c r="U5" s="3" t="s">
        <v>622</v>
      </c>
      <c r="V5" s="227" t="s">
        <v>595</v>
      </c>
      <c r="W5" s="227" t="s">
        <v>12</v>
      </c>
      <c r="X5" s="227" t="s">
        <v>12</v>
      </c>
      <c r="Y5" s="3" t="s">
        <v>622</v>
      </c>
      <c r="Z5" s="227" t="s">
        <v>598</v>
      </c>
      <c r="AA5" s="227" t="s">
        <v>12</v>
      </c>
      <c r="AB5" s="227" t="s">
        <v>501</v>
      </c>
      <c r="AC5" s="3" t="s">
        <v>622</v>
      </c>
      <c r="AD5" s="227" t="s">
        <v>597</v>
      </c>
      <c r="AE5" s="227" t="s">
        <v>12</v>
      </c>
      <c r="AF5" s="3">
        <v>10</v>
      </c>
      <c r="AG5" s="3" t="s">
        <v>97</v>
      </c>
      <c r="AI5" s="3">
        <f t="shared" ref="AI5:AX5" si="27">HEX2DEC(R5)</f>
        <v>5</v>
      </c>
      <c r="AJ5" s="3">
        <f t="shared" si="27"/>
        <v>0</v>
      </c>
      <c r="AK5" s="3">
        <f t="shared" si="27"/>
        <v>24</v>
      </c>
      <c r="AL5" s="3">
        <f t="shared" si="27"/>
        <v>240</v>
      </c>
      <c r="AM5" s="3">
        <f t="shared" si="27"/>
        <v>3</v>
      </c>
      <c r="AN5" s="3">
        <f t="shared" si="27"/>
        <v>0</v>
      </c>
      <c r="AO5" s="3">
        <f t="shared" si="27"/>
        <v>0</v>
      </c>
      <c r="AP5" s="3">
        <f t="shared" si="27"/>
        <v>240</v>
      </c>
      <c r="AQ5" s="3">
        <f t="shared" si="27"/>
        <v>6</v>
      </c>
      <c r="AR5" s="3">
        <f t="shared" si="27"/>
        <v>0</v>
      </c>
      <c r="AS5" s="3">
        <f t="shared" si="27"/>
        <v>8</v>
      </c>
      <c r="AT5" s="3">
        <f t="shared" si="27"/>
        <v>240</v>
      </c>
      <c r="AU5" s="3">
        <f t="shared" si="27"/>
        <v>7</v>
      </c>
      <c r="AV5" s="3">
        <f t="shared" si="27"/>
        <v>0</v>
      </c>
      <c r="AW5" s="3">
        <f t="shared" si="27"/>
        <v>16</v>
      </c>
      <c r="AX5" s="3">
        <f t="shared" si="27"/>
        <v>248</v>
      </c>
      <c r="AZ5" s="3">
        <f t="shared" ref="AZ5:BE5" si="28">AI5</f>
        <v>5</v>
      </c>
      <c r="BA5" s="3">
        <f t="shared" si="28"/>
        <v>0</v>
      </c>
      <c r="BB5" s="6">
        <f t="shared" si="21"/>
        <v>49</v>
      </c>
      <c r="BC5" s="5">
        <f t="shared" si="22"/>
        <v>244</v>
      </c>
      <c r="BD5" s="3">
        <f t="shared" si="28"/>
        <v>3</v>
      </c>
      <c r="BE5" s="3">
        <f t="shared" si="28"/>
        <v>0</v>
      </c>
      <c r="BF5" s="6">
        <f t="shared" si="23"/>
        <v>25</v>
      </c>
      <c r="BG5" s="5">
        <f>AP5+$E$12</f>
        <v>244</v>
      </c>
      <c r="BH5" s="3">
        <f t="shared" ref="BH5:BM5" si="29">AQ5</f>
        <v>6</v>
      </c>
      <c r="BI5" s="3">
        <f t="shared" si="29"/>
        <v>0</v>
      </c>
      <c r="BJ5" s="6">
        <f>AS5+$E$11</f>
        <v>33</v>
      </c>
      <c r="BK5" s="5">
        <f>AT5+$E$12</f>
        <v>244</v>
      </c>
      <c r="BL5" s="3">
        <f t="shared" si="29"/>
        <v>7</v>
      </c>
      <c r="BM5" s="3">
        <f t="shared" si="29"/>
        <v>0</v>
      </c>
      <c r="BN5" s="6">
        <f>AW5+$E$11</f>
        <v>41</v>
      </c>
      <c r="BO5" s="5">
        <f>AX5+$E$12</f>
        <v>252</v>
      </c>
      <c r="BP5" s="5">
        <f t="shared" ref="BP5:CE5" si="30">IF(AZ5&lt;0,AZ5+255,IF(AZ5&gt;255,AZ5-255,AZ5))</f>
        <v>5</v>
      </c>
      <c r="BQ5" s="5">
        <f t="shared" si="30"/>
        <v>0</v>
      </c>
      <c r="BR5" s="5">
        <f t="shared" si="30"/>
        <v>49</v>
      </c>
      <c r="BS5" s="5">
        <f t="shared" si="30"/>
        <v>244</v>
      </c>
      <c r="BT5" s="5">
        <f t="shared" si="30"/>
        <v>3</v>
      </c>
      <c r="BU5" s="5">
        <f t="shared" si="30"/>
        <v>0</v>
      </c>
      <c r="BV5" s="5">
        <f t="shared" si="30"/>
        <v>25</v>
      </c>
      <c r="BW5" s="5">
        <f t="shared" si="30"/>
        <v>244</v>
      </c>
      <c r="BX5" s="5">
        <f t="shared" si="30"/>
        <v>6</v>
      </c>
      <c r="BY5" s="5">
        <f t="shared" si="30"/>
        <v>0</v>
      </c>
      <c r="BZ5" s="5">
        <f t="shared" si="30"/>
        <v>33</v>
      </c>
      <c r="CA5" s="5">
        <f t="shared" si="30"/>
        <v>244</v>
      </c>
      <c r="CB5" s="5">
        <f t="shared" si="30"/>
        <v>7</v>
      </c>
      <c r="CC5" s="5">
        <f t="shared" si="30"/>
        <v>0</v>
      </c>
      <c r="CD5" s="5">
        <f t="shared" si="30"/>
        <v>41</v>
      </c>
      <c r="CE5" s="5">
        <f t="shared" si="30"/>
        <v>252</v>
      </c>
    </row>
    <row r="6" s="1" customFormat="1" ht="29" customHeight="1" spans="1:83">
      <c r="A6" s="3" t="str">
        <f t="shared" ref="A6:P6" si="31">IF(BP6&lt;16,0&amp;DEC2HEX(BP6),DEC2HEX(BP6))</f>
        <v>08</v>
      </c>
      <c r="B6" s="3" t="str">
        <f t="shared" si="31"/>
        <v>00</v>
      </c>
      <c r="C6" s="3" t="str">
        <f t="shared" si="31"/>
        <v>19</v>
      </c>
      <c r="D6" s="3" t="str">
        <f t="shared" si="31"/>
        <v>FC</v>
      </c>
      <c r="E6" s="3" t="str">
        <f t="shared" si="31"/>
        <v>09</v>
      </c>
      <c r="F6" s="3" t="str">
        <f t="shared" si="31"/>
        <v>00</v>
      </c>
      <c r="G6" s="3" t="str">
        <f t="shared" si="31"/>
        <v>21</v>
      </c>
      <c r="H6" s="3" t="str">
        <f t="shared" si="31"/>
        <v>80</v>
      </c>
      <c r="I6" s="3" t="str">
        <f t="shared" si="31"/>
        <v>EC</v>
      </c>
      <c r="J6" s="3" t="str">
        <f t="shared" si="31"/>
        <v>0A</v>
      </c>
      <c r="K6" s="3" t="str">
        <f t="shared" si="31"/>
        <v>00</v>
      </c>
      <c r="L6" s="3" t="str">
        <f t="shared" si="31"/>
        <v>21</v>
      </c>
      <c r="M6" s="3" t="str">
        <f t="shared" si="31"/>
        <v>EC</v>
      </c>
      <c r="N6" s="3" t="str">
        <f t="shared" si="31"/>
        <v>0B</v>
      </c>
      <c r="O6" s="3" t="str">
        <f t="shared" si="31"/>
        <v>00</v>
      </c>
      <c r="P6" s="3" t="str">
        <f t="shared" si="31"/>
        <v>29</v>
      </c>
      <c r="Q6" s="4"/>
      <c r="R6" s="227" t="s">
        <v>501</v>
      </c>
      <c r="S6" s="227" t="s">
        <v>12</v>
      </c>
      <c r="T6" s="227" t="s">
        <v>12</v>
      </c>
      <c r="U6" s="3" t="s">
        <v>97</v>
      </c>
      <c r="V6" s="227" t="s">
        <v>100</v>
      </c>
      <c r="W6" s="227" t="s">
        <v>12</v>
      </c>
      <c r="X6" s="227" t="s">
        <v>501</v>
      </c>
      <c r="Y6" s="3">
        <v>80</v>
      </c>
      <c r="Z6" s="3" t="s">
        <v>661</v>
      </c>
      <c r="AA6" s="3" t="s">
        <v>109</v>
      </c>
      <c r="AB6" s="227" t="s">
        <v>12</v>
      </c>
      <c r="AC6" s="227" t="s">
        <v>501</v>
      </c>
      <c r="AD6" s="3" t="s">
        <v>661</v>
      </c>
      <c r="AE6" s="3" t="s">
        <v>116</v>
      </c>
      <c r="AF6" s="227" t="s">
        <v>12</v>
      </c>
      <c r="AG6" s="3">
        <v>10</v>
      </c>
      <c r="AI6" s="3">
        <f t="shared" ref="AI6:AX6" si="32">HEX2DEC(R6)</f>
        <v>8</v>
      </c>
      <c r="AJ6" s="3">
        <f t="shared" si="32"/>
        <v>0</v>
      </c>
      <c r="AK6" s="3">
        <f t="shared" si="32"/>
        <v>0</v>
      </c>
      <c r="AL6" s="3">
        <f t="shared" si="32"/>
        <v>248</v>
      </c>
      <c r="AM6" s="3">
        <f t="shared" si="32"/>
        <v>9</v>
      </c>
      <c r="AN6" s="3">
        <f t="shared" si="32"/>
        <v>0</v>
      </c>
      <c r="AO6" s="3">
        <f t="shared" si="32"/>
        <v>8</v>
      </c>
      <c r="AP6" s="3">
        <f t="shared" si="32"/>
        <v>128</v>
      </c>
      <c r="AQ6" s="3">
        <f t="shared" si="32"/>
        <v>232</v>
      </c>
      <c r="AR6" s="3">
        <f t="shared" si="32"/>
        <v>10</v>
      </c>
      <c r="AS6" s="3">
        <f t="shared" si="32"/>
        <v>0</v>
      </c>
      <c r="AT6" s="3">
        <f t="shared" si="32"/>
        <v>8</v>
      </c>
      <c r="AU6" s="3">
        <f t="shared" si="32"/>
        <v>232</v>
      </c>
      <c r="AV6" s="3">
        <f t="shared" si="32"/>
        <v>11</v>
      </c>
      <c r="AW6" s="3">
        <f t="shared" si="32"/>
        <v>0</v>
      </c>
      <c r="AX6" s="3">
        <f t="shared" si="32"/>
        <v>16</v>
      </c>
      <c r="AZ6" s="3">
        <f t="shared" ref="AZ6:BE6" si="33">AI6</f>
        <v>8</v>
      </c>
      <c r="BA6" s="3">
        <f t="shared" si="33"/>
        <v>0</v>
      </c>
      <c r="BB6" s="6">
        <f t="shared" si="21"/>
        <v>25</v>
      </c>
      <c r="BC6" s="5">
        <f t="shared" si="22"/>
        <v>252</v>
      </c>
      <c r="BD6" s="3">
        <f t="shared" si="33"/>
        <v>9</v>
      </c>
      <c r="BE6" s="3">
        <f t="shared" si="33"/>
        <v>0</v>
      </c>
      <c r="BF6" s="6">
        <f t="shared" si="23"/>
        <v>33</v>
      </c>
      <c r="BG6" s="3">
        <f t="shared" ref="BG6:BJ6" si="34">AP6</f>
        <v>128</v>
      </c>
      <c r="BH6" s="5">
        <f t="shared" si="7"/>
        <v>236</v>
      </c>
      <c r="BI6" s="3">
        <f t="shared" si="34"/>
        <v>10</v>
      </c>
      <c r="BJ6" s="3">
        <f t="shared" si="34"/>
        <v>0</v>
      </c>
      <c r="BK6" s="6">
        <f t="shared" si="9"/>
        <v>33</v>
      </c>
      <c r="BL6" s="5">
        <f t="shared" si="10"/>
        <v>236</v>
      </c>
      <c r="BM6" s="3">
        <f>AV6</f>
        <v>11</v>
      </c>
      <c r="BN6" s="3">
        <f>AW6</f>
        <v>0</v>
      </c>
      <c r="BO6" s="6">
        <f t="shared" si="11"/>
        <v>41</v>
      </c>
      <c r="BP6" s="5">
        <f t="shared" ref="BP6:CE6" si="35">IF(AZ6&lt;0,AZ6+255,IF(AZ6&gt;255,AZ6-255,AZ6))</f>
        <v>8</v>
      </c>
      <c r="BQ6" s="5">
        <f t="shared" si="35"/>
        <v>0</v>
      </c>
      <c r="BR6" s="5">
        <f t="shared" si="35"/>
        <v>25</v>
      </c>
      <c r="BS6" s="5">
        <f t="shared" si="35"/>
        <v>252</v>
      </c>
      <c r="BT6" s="5">
        <f t="shared" si="35"/>
        <v>9</v>
      </c>
      <c r="BU6" s="5">
        <f t="shared" si="35"/>
        <v>0</v>
      </c>
      <c r="BV6" s="5">
        <f t="shared" si="35"/>
        <v>33</v>
      </c>
      <c r="BW6" s="5">
        <f t="shared" si="35"/>
        <v>128</v>
      </c>
      <c r="BX6" s="5">
        <f t="shared" si="35"/>
        <v>236</v>
      </c>
      <c r="BY6" s="5">
        <f t="shared" si="35"/>
        <v>10</v>
      </c>
      <c r="BZ6" s="5">
        <f t="shared" si="35"/>
        <v>0</v>
      </c>
      <c r="CA6" s="5">
        <f t="shared" si="35"/>
        <v>33</v>
      </c>
      <c r="CB6" s="5">
        <f t="shared" si="35"/>
        <v>236</v>
      </c>
      <c r="CC6" s="5">
        <f t="shared" si="35"/>
        <v>11</v>
      </c>
      <c r="CD6" s="5">
        <f t="shared" si="35"/>
        <v>0</v>
      </c>
      <c r="CE6" s="5">
        <f t="shared" si="35"/>
        <v>41</v>
      </c>
    </row>
    <row r="7" s="1" customFormat="1" ht="29" customHeight="1" spans="1:83">
      <c r="A7" s="3" t="str">
        <f t="shared" ref="A7:P7" si="36">IF(BP7&lt;16,0&amp;DEC2HEX(BP7),DEC2HEX(BP7))</f>
        <v>F4</v>
      </c>
      <c r="B7" s="3" t="str">
        <f t="shared" si="36"/>
        <v>0C</v>
      </c>
      <c r="C7" s="3" t="str">
        <f t="shared" si="36"/>
        <v>00</v>
      </c>
      <c r="D7" s="3" t="str">
        <f t="shared" si="36"/>
        <v>19</v>
      </c>
      <c r="E7" s="3" t="str">
        <f t="shared" si="36"/>
        <v>F4</v>
      </c>
      <c r="F7" s="3" t="str">
        <f t="shared" si="36"/>
        <v>0D</v>
      </c>
      <c r="G7" s="3" t="str">
        <f t="shared" si="36"/>
        <v>00</v>
      </c>
      <c r="H7" s="3" t="str">
        <f t="shared" si="36"/>
        <v>21</v>
      </c>
      <c r="I7" s="3" t="str">
        <f t="shared" si="36"/>
        <v>F4</v>
      </c>
      <c r="J7" s="3" t="str">
        <f t="shared" si="36"/>
        <v>0E</v>
      </c>
      <c r="K7" s="3" t="str">
        <f t="shared" si="36"/>
        <v>00</v>
      </c>
      <c r="L7" s="3" t="str">
        <f t="shared" si="36"/>
        <v>29</v>
      </c>
      <c r="M7" s="3" t="str">
        <f t="shared" si="36"/>
        <v>FC</v>
      </c>
      <c r="N7" s="3" t="str">
        <f t="shared" si="36"/>
        <v>0F</v>
      </c>
      <c r="O7" s="3" t="str">
        <f t="shared" si="36"/>
        <v>00</v>
      </c>
      <c r="P7" s="3" t="str">
        <f t="shared" si="36"/>
        <v>19</v>
      </c>
      <c r="Q7" s="4"/>
      <c r="R7" s="3" t="s">
        <v>622</v>
      </c>
      <c r="S7" s="3" t="s">
        <v>600</v>
      </c>
      <c r="T7" s="227" t="s">
        <v>12</v>
      </c>
      <c r="U7" s="227" t="s">
        <v>12</v>
      </c>
      <c r="V7" s="3" t="s">
        <v>622</v>
      </c>
      <c r="W7" s="3" t="s">
        <v>120</v>
      </c>
      <c r="X7" s="227" t="s">
        <v>12</v>
      </c>
      <c r="Y7" s="227" t="s">
        <v>501</v>
      </c>
      <c r="Z7" s="3" t="s">
        <v>622</v>
      </c>
      <c r="AA7" s="3" t="s">
        <v>603</v>
      </c>
      <c r="AB7" s="227" t="s">
        <v>12</v>
      </c>
      <c r="AC7" s="3">
        <v>10</v>
      </c>
      <c r="AD7" s="3" t="s">
        <v>97</v>
      </c>
      <c r="AE7" s="3" t="s">
        <v>484</v>
      </c>
      <c r="AF7" s="227" t="s">
        <v>12</v>
      </c>
      <c r="AG7" s="227" t="s">
        <v>12</v>
      </c>
      <c r="AI7" s="3">
        <f t="shared" ref="AI7:AX7" si="37">HEX2DEC(R7)</f>
        <v>240</v>
      </c>
      <c r="AJ7" s="3">
        <f t="shared" si="37"/>
        <v>12</v>
      </c>
      <c r="AK7" s="3">
        <f t="shared" si="37"/>
        <v>0</v>
      </c>
      <c r="AL7" s="3">
        <f t="shared" si="37"/>
        <v>0</v>
      </c>
      <c r="AM7" s="3">
        <f t="shared" si="37"/>
        <v>240</v>
      </c>
      <c r="AN7" s="3">
        <f t="shared" si="37"/>
        <v>13</v>
      </c>
      <c r="AO7" s="3">
        <f t="shared" si="37"/>
        <v>0</v>
      </c>
      <c r="AP7" s="3">
        <f t="shared" si="37"/>
        <v>8</v>
      </c>
      <c r="AQ7" s="3">
        <f t="shared" si="37"/>
        <v>240</v>
      </c>
      <c r="AR7" s="3">
        <f t="shared" si="37"/>
        <v>14</v>
      </c>
      <c r="AS7" s="3">
        <f t="shared" si="37"/>
        <v>0</v>
      </c>
      <c r="AT7" s="3">
        <f t="shared" si="37"/>
        <v>16</v>
      </c>
      <c r="AU7" s="3">
        <f t="shared" si="37"/>
        <v>248</v>
      </c>
      <c r="AV7" s="3">
        <f t="shared" si="37"/>
        <v>15</v>
      </c>
      <c r="AW7" s="3">
        <f t="shared" si="37"/>
        <v>0</v>
      </c>
      <c r="AX7" s="3">
        <f t="shared" si="37"/>
        <v>0</v>
      </c>
      <c r="AZ7" s="5">
        <f t="shared" si="2"/>
        <v>244</v>
      </c>
      <c r="BA7" s="3">
        <f t="shared" ref="BA7:BF7" si="38">AJ7</f>
        <v>12</v>
      </c>
      <c r="BB7" s="3">
        <f t="shared" si="38"/>
        <v>0</v>
      </c>
      <c r="BC7" s="6">
        <f t="shared" si="4"/>
        <v>25</v>
      </c>
      <c r="BD7" s="5">
        <f t="shared" si="5"/>
        <v>244</v>
      </c>
      <c r="BE7" s="3">
        <f t="shared" si="38"/>
        <v>13</v>
      </c>
      <c r="BF7" s="3">
        <f t="shared" si="38"/>
        <v>0</v>
      </c>
      <c r="BG7" s="6">
        <f t="shared" si="6"/>
        <v>33</v>
      </c>
      <c r="BH7" s="5">
        <f t="shared" si="7"/>
        <v>244</v>
      </c>
      <c r="BI7" s="3">
        <f t="shared" ref="BI7:BN7" si="39">AR7</f>
        <v>14</v>
      </c>
      <c r="BJ7" s="3">
        <f t="shared" si="39"/>
        <v>0</v>
      </c>
      <c r="BK7" s="6">
        <f t="shared" si="9"/>
        <v>41</v>
      </c>
      <c r="BL7" s="5">
        <f t="shared" si="10"/>
        <v>252</v>
      </c>
      <c r="BM7" s="3">
        <f t="shared" si="39"/>
        <v>15</v>
      </c>
      <c r="BN7" s="3">
        <f t="shared" si="39"/>
        <v>0</v>
      </c>
      <c r="BO7" s="6">
        <f t="shared" si="11"/>
        <v>25</v>
      </c>
      <c r="BP7" s="5">
        <f t="shared" ref="BP7:CE7" si="40">IF(AZ7&lt;0,AZ7+255,IF(AZ7&gt;255,AZ7-255,AZ7))</f>
        <v>244</v>
      </c>
      <c r="BQ7" s="5">
        <f t="shared" si="40"/>
        <v>12</v>
      </c>
      <c r="BR7" s="5">
        <f t="shared" si="40"/>
        <v>0</v>
      </c>
      <c r="BS7" s="5">
        <f t="shared" si="40"/>
        <v>25</v>
      </c>
      <c r="BT7" s="5">
        <f t="shared" si="40"/>
        <v>244</v>
      </c>
      <c r="BU7" s="5">
        <f t="shared" si="40"/>
        <v>13</v>
      </c>
      <c r="BV7" s="5">
        <f t="shared" si="40"/>
        <v>0</v>
      </c>
      <c r="BW7" s="5">
        <f t="shared" si="40"/>
        <v>33</v>
      </c>
      <c r="BX7" s="5">
        <f t="shared" si="40"/>
        <v>244</v>
      </c>
      <c r="BY7" s="5">
        <f t="shared" si="40"/>
        <v>14</v>
      </c>
      <c r="BZ7" s="5">
        <f t="shared" si="40"/>
        <v>0</v>
      </c>
      <c r="CA7" s="5">
        <f t="shared" si="40"/>
        <v>41</v>
      </c>
      <c r="CB7" s="5">
        <f t="shared" si="40"/>
        <v>252</v>
      </c>
      <c r="CC7" s="5">
        <f t="shared" si="40"/>
        <v>15</v>
      </c>
      <c r="CD7" s="5">
        <f t="shared" si="40"/>
        <v>0</v>
      </c>
      <c r="CE7" s="5">
        <f t="shared" si="40"/>
        <v>25</v>
      </c>
    </row>
    <row r="8" s="1" customFormat="1" ht="29" customHeight="1" spans="1:83">
      <c r="A8" s="3" t="str">
        <f t="shared" ref="A8:P8" si="41">IF(BP8&lt;16,0&amp;DEC2HEX(BP8),DEC2HEX(BP8))</f>
        <v>FC</v>
      </c>
      <c r="B8" s="3" t="str">
        <f t="shared" si="41"/>
        <v>10</v>
      </c>
      <c r="C8" s="3" t="str">
        <f t="shared" si="41"/>
        <v>00</v>
      </c>
      <c r="D8" s="3" t="str">
        <f t="shared" si="41"/>
        <v>21</v>
      </c>
      <c r="E8" s="3" t="str">
        <f t="shared" si="41"/>
        <v>80</v>
      </c>
      <c r="F8" s="3" t="str">
        <f t="shared" si="41"/>
        <v>EC</v>
      </c>
      <c r="G8" s="3" t="str">
        <f t="shared" si="41"/>
        <v>11</v>
      </c>
      <c r="H8" s="3" t="str">
        <f t="shared" si="41"/>
        <v>00</v>
      </c>
      <c r="I8" s="3" t="str">
        <f t="shared" si="41"/>
        <v>21</v>
      </c>
      <c r="J8" s="3" t="str">
        <f t="shared" si="41"/>
        <v>F4</v>
      </c>
      <c r="K8" s="3" t="str">
        <f t="shared" si="41"/>
        <v>12</v>
      </c>
      <c r="L8" s="3" t="str">
        <f t="shared" si="41"/>
        <v>00</v>
      </c>
      <c r="M8" s="3" t="str">
        <f t="shared" si="41"/>
        <v>19</v>
      </c>
      <c r="N8" s="3" t="str">
        <f t="shared" si="41"/>
        <v>F4</v>
      </c>
      <c r="O8" s="3" t="str">
        <f t="shared" si="41"/>
        <v>13</v>
      </c>
      <c r="P8" s="3" t="str">
        <f t="shared" si="41"/>
        <v>00</v>
      </c>
      <c r="Q8" s="4"/>
      <c r="R8" s="3" t="s">
        <v>97</v>
      </c>
      <c r="S8" s="3">
        <v>10</v>
      </c>
      <c r="T8" s="227" t="s">
        <v>12</v>
      </c>
      <c r="U8" s="227" t="s">
        <v>501</v>
      </c>
      <c r="V8" s="3">
        <v>80</v>
      </c>
      <c r="W8" s="3" t="s">
        <v>661</v>
      </c>
      <c r="X8" s="3">
        <v>11</v>
      </c>
      <c r="Y8" s="227" t="s">
        <v>12</v>
      </c>
      <c r="Z8" s="227" t="s">
        <v>501</v>
      </c>
      <c r="AA8" s="3" t="s">
        <v>622</v>
      </c>
      <c r="AB8" s="3">
        <v>12</v>
      </c>
      <c r="AC8" s="227" t="s">
        <v>12</v>
      </c>
      <c r="AD8" s="227" t="s">
        <v>12</v>
      </c>
      <c r="AE8" s="3" t="s">
        <v>622</v>
      </c>
      <c r="AF8" s="3">
        <v>13</v>
      </c>
      <c r="AG8" s="227" t="s">
        <v>12</v>
      </c>
      <c r="AI8" s="3">
        <f t="shared" ref="AI8:AX8" si="42">HEX2DEC(R8)</f>
        <v>248</v>
      </c>
      <c r="AJ8" s="3">
        <f t="shared" si="42"/>
        <v>16</v>
      </c>
      <c r="AK8" s="3">
        <f t="shared" si="42"/>
        <v>0</v>
      </c>
      <c r="AL8" s="3">
        <f t="shared" si="42"/>
        <v>8</v>
      </c>
      <c r="AM8" s="3">
        <f t="shared" si="42"/>
        <v>128</v>
      </c>
      <c r="AN8" s="3">
        <f t="shared" si="42"/>
        <v>232</v>
      </c>
      <c r="AO8" s="3">
        <f t="shared" si="42"/>
        <v>17</v>
      </c>
      <c r="AP8" s="3">
        <f t="shared" si="42"/>
        <v>0</v>
      </c>
      <c r="AQ8" s="3">
        <f t="shared" si="42"/>
        <v>8</v>
      </c>
      <c r="AR8" s="3">
        <f t="shared" si="42"/>
        <v>240</v>
      </c>
      <c r="AS8" s="3">
        <f t="shared" si="42"/>
        <v>18</v>
      </c>
      <c r="AT8" s="3">
        <f t="shared" si="42"/>
        <v>0</v>
      </c>
      <c r="AU8" s="3">
        <f t="shared" si="42"/>
        <v>0</v>
      </c>
      <c r="AV8" s="3">
        <f t="shared" si="42"/>
        <v>240</v>
      </c>
      <c r="AW8" s="3">
        <f t="shared" si="42"/>
        <v>19</v>
      </c>
      <c r="AX8" s="3">
        <f t="shared" si="42"/>
        <v>0</v>
      </c>
      <c r="AZ8" s="5">
        <f t="shared" si="2"/>
        <v>252</v>
      </c>
      <c r="BA8" s="3">
        <f t="shared" ref="BA8:BD8" si="43">AJ8</f>
        <v>16</v>
      </c>
      <c r="BB8" s="3">
        <f t="shared" si="43"/>
        <v>0</v>
      </c>
      <c r="BC8" s="6">
        <f t="shared" si="4"/>
        <v>33</v>
      </c>
      <c r="BD8" s="3">
        <f t="shared" si="43"/>
        <v>128</v>
      </c>
      <c r="BE8" s="5">
        <f>AN8+$E$12</f>
        <v>236</v>
      </c>
      <c r="BF8" s="3">
        <f t="shared" ref="BF8:BK8" si="44">AO8</f>
        <v>17</v>
      </c>
      <c r="BG8" s="3">
        <f t="shared" si="44"/>
        <v>0</v>
      </c>
      <c r="BH8" s="6">
        <f>AQ8+$E$11</f>
        <v>33</v>
      </c>
      <c r="BI8" s="5">
        <f>AR8+$E$12</f>
        <v>244</v>
      </c>
      <c r="BJ8" s="3">
        <f t="shared" si="44"/>
        <v>18</v>
      </c>
      <c r="BK8" s="3">
        <f t="shared" si="44"/>
        <v>0</v>
      </c>
      <c r="BL8" s="6">
        <f>AU8+$E$11</f>
        <v>25</v>
      </c>
      <c r="BM8" s="5">
        <f>AV8+$E$12</f>
        <v>244</v>
      </c>
      <c r="BN8" s="3">
        <f>AW8</f>
        <v>19</v>
      </c>
      <c r="BO8" s="3">
        <f>AX8</f>
        <v>0</v>
      </c>
      <c r="BP8" s="5">
        <f t="shared" ref="BP8:CE8" si="45">IF(AZ8&lt;0,AZ8+255,IF(AZ8&gt;255,AZ8-255,AZ8))</f>
        <v>252</v>
      </c>
      <c r="BQ8" s="5">
        <f t="shared" si="45"/>
        <v>16</v>
      </c>
      <c r="BR8" s="5">
        <f t="shared" si="45"/>
        <v>0</v>
      </c>
      <c r="BS8" s="5">
        <f t="shared" si="45"/>
        <v>33</v>
      </c>
      <c r="BT8" s="5">
        <f t="shared" si="45"/>
        <v>128</v>
      </c>
      <c r="BU8" s="5">
        <f t="shared" si="45"/>
        <v>236</v>
      </c>
      <c r="BV8" s="5">
        <f t="shared" si="45"/>
        <v>17</v>
      </c>
      <c r="BW8" s="5">
        <f t="shared" si="45"/>
        <v>0</v>
      </c>
      <c r="BX8" s="5">
        <f t="shared" si="45"/>
        <v>33</v>
      </c>
      <c r="BY8" s="5">
        <f t="shared" si="45"/>
        <v>244</v>
      </c>
      <c r="BZ8" s="5">
        <f t="shared" si="45"/>
        <v>18</v>
      </c>
      <c r="CA8" s="5">
        <f t="shared" si="45"/>
        <v>0</v>
      </c>
      <c r="CB8" s="5">
        <f t="shared" si="45"/>
        <v>25</v>
      </c>
      <c r="CC8" s="5">
        <f t="shared" si="45"/>
        <v>244</v>
      </c>
      <c r="CD8" s="5">
        <f t="shared" si="45"/>
        <v>19</v>
      </c>
      <c r="CE8" s="5">
        <f t="shared" si="45"/>
        <v>0</v>
      </c>
    </row>
    <row r="9" s="1" customFormat="1" ht="29" customHeight="1" spans="1:83">
      <c r="A9" s="3" t="str">
        <f t="shared" ref="A9:J9" si="46">IF(BP9&lt;16,0&amp;DEC2HEX(BP9),DEC2HEX(BP9))</f>
        <v>21</v>
      </c>
      <c r="B9" s="3" t="str">
        <f t="shared" si="46"/>
        <v>FC</v>
      </c>
      <c r="C9" s="3" t="str">
        <f t="shared" si="46"/>
        <v>14</v>
      </c>
      <c r="D9" s="3" t="str">
        <f t="shared" si="46"/>
        <v>00</v>
      </c>
      <c r="E9" s="3" t="str">
        <f t="shared" si="46"/>
        <v>19</v>
      </c>
      <c r="F9" s="3" t="str">
        <f t="shared" si="46"/>
        <v>FC</v>
      </c>
      <c r="G9" s="3" t="str">
        <f t="shared" si="46"/>
        <v>15</v>
      </c>
      <c r="H9" s="3" t="str">
        <f t="shared" si="46"/>
        <v>00</v>
      </c>
      <c r="I9" s="3" t="str">
        <f t="shared" si="46"/>
        <v>21</v>
      </c>
      <c r="J9" s="3" t="str">
        <f t="shared" si="46"/>
        <v>80</v>
      </c>
      <c r="K9" s="3"/>
      <c r="L9" s="3"/>
      <c r="M9" s="3"/>
      <c r="N9" s="3"/>
      <c r="O9" s="3"/>
      <c r="P9" s="3"/>
      <c r="Q9" s="4"/>
      <c r="R9" s="228" t="s">
        <v>501</v>
      </c>
      <c r="S9" s="7" t="s">
        <v>97</v>
      </c>
      <c r="T9" s="7">
        <v>14</v>
      </c>
      <c r="U9" s="228" t="s">
        <v>12</v>
      </c>
      <c r="V9" s="228" t="s">
        <v>12</v>
      </c>
      <c r="W9" s="7" t="s">
        <v>97</v>
      </c>
      <c r="X9" s="7">
        <v>15</v>
      </c>
      <c r="Y9" s="228" t="s">
        <v>12</v>
      </c>
      <c r="Z9" s="228" t="s">
        <v>501</v>
      </c>
      <c r="AA9" s="7">
        <v>80</v>
      </c>
      <c r="AB9" s="7"/>
      <c r="AC9" s="7"/>
      <c r="AD9" s="7"/>
      <c r="AE9" s="7"/>
      <c r="AF9" s="7"/>
      <c r="AG9" s="7"/>
      <c r="AI9" s="3">
        <f t="shared" ref="AI9:AX9" si="47">HEX2DEC(R9)</f>
        <v>8</v>
      </c>
      <c r="AJ9" s="3">
        <f t="shared" si="47"/>
        <v>248</v>
      </c>
      <c r="AK9" s="3">
        <f t="shared" si="47"/>
        <v>20</v>
      </c>
      <c r="AL9" s="3">
        <f t="shared" si="47"/>
        <v>0</v>
      </c>
      <c r="AM9" s="3">
        <f t="shared" si="47"/>
        <v>0</v>
      </c>
      <c r="AN9" s="3">
        <f t="shared" si="47"/>
        <v>248</v>
      </c>
      <c r="AO9" s="3">
        <f t="shared" si="47"/>
        <v>21</v>
      </c>
      <c r="AP9" s="3">
        <f t="shared" si="47"/>
        <v>0</v>
      </c>
      <c r="AQ9" s="3">
        <f t="shared" si="47"/>
        <v>8</v>
      </c>
      <c r="AR9" s="3">
        <f t="shared" si="47"/>
        <v>128</v>
      </c>
      <c r="AS9" s="3">
        <f t="shared" si="47"/>
        <v>0</v>
      </c>
      <c r="AT9" s="3">
        <f t="shared" si="47"/>
        <v>0</v>
      </c>
      <c r="AU9" s="3">
        <f t="shared" si="47"/>
        <v>0</v>
      </c>
      <c r="AV9" s="3">
        <f t="shared" si="47"/>
        <v>0</v>
      </c>
      <c r="AW9" s="3">
        <f t="shared" si="47"/>
        <v>0</v>
      </c>
      <c r="AX9" s="3">
        <f t="shared" si="47"/>
        <v>0</v>
      </c>
      <c r="AZ9" s="6">
        <f>AI9+$E$11</f>
        <v>33</v>
      </c>
      <c r="BA9" s="5">
        <f>AJ9+$E$12</f>
        <v>252</v>
      </c>
      <c r="BB9" s="3">
        <f t="shared" ref="BB9:BG9" si="48">AK9</f>
        <v>20</v>
      </c>
      <c r="BC9" s="3">
        <f t="shared" si="48"/>
        <v>0</v>
      </c>
      <c r="BD9" s="6">
        <f>AM9+$E$11</f>
        <v>25</v>
      </c>
      <c r="BE9" s="5">
        <f>AN9+$E$12</f>
        <v>252</v>
      </c>
      <c r="BF9" s="3">
        <f t="shared" si="48"/>
        <v>21</v>
      </c>
      <c r="BG9" s="3">
        <f t="shared" si="48"/>
        <v>0</v>
      </c>
      <c r="BH9" s="6">
        <f>AQ9+$E$11</f>
        <v>33</v>
      </c>
      <c r="BI9" s="3">
        <f t="shared" ref="BI9:BO9" si="49">AR9</f>
        <v>128</v>
      </c>
      <c r="BJ9" s="3">
        <f t="shared" si="49"/>
        <v>0</v>
      </c>
      <c r="BK9" s="3">
        <f t="shared" si="49"/>
        <v>0</v>
      </c>
      <c r="BL9" s="3">
        <f t="shared" si="49"/>
        <v>0</v>
      </c>
      <c r="BM9" s="3">
        <f t="shared" si="49"/>
        <v>0</v>
      </c>
      <c r="BN9" s="3">
        <f t="shared" si="49"/>
        <v>0</v>
      </c>
      <c r="BO9" s="3">
        <f t="shared" si="49"/>
        <v>0</v>
      </c>
      <c r="BP9" s="5">
        <f t="shared" ref="BP9:CE9" si="50">IF(AZ9&lt;0,AZ9+255,IF(AZ9&gt;255,AZ9-255,AZ9))</f>
        <v>33</v>
      </c>
      <c r="BQ9" s="5">
        <f t="shared" si="50"/>
        <v>252</v>
      </c>
      <c r="BR9" s="5">
        <f t="shared" si="50"/>
        <v>20</v>
      </c>
      <c r="BS9" s="5">
        <f t="shared" si="50"/>
        <v>0</v>
      </c>
      <c r="BT9" s="5">
        <f t="shared" si="50"/>
        <v>25</v>
      </c>
      <c r="BU9" s="5">
        <f t="shared" si="50"/>
        <v>252</v>
      </c>
      <c r="BV9" s="5">
        <f t="shared" si="50"/>
        <v>21</v>
      </c>
      <c r="BW9" s="5">
        <f t="shared" si="50"/>
        <v>0</v>
      </c>
      <c r="BX9" s="5">
        <f t="shared" si="50"/>
        <v>33</v>
      </c>
      <c r="BY9" s="5">
        <f t="shared" si="50"/>
        <v>128</v>
      </c>
      <c r="BZ9" s="5">
        <f t="shared" si="50"/>
        <v>0</v>
      </c>
      <c r="CA9" s="5">
        <f t="shared" si="50"/>
        <v>0</v>
      </c>
      <c r="CB9" s="5">
        <f t="shared" si="50"/>
        <v>0</v>
      </c>
      <c r="CC9" s="5">
        <f t="shared" si="50"/>
        <v>0</v>
      </c>
      <c r="CD9" s="5">
        <f t="shared" si="50"/>
        <v>0</v>
      </c>
      <c r="CE9" s="5">
        <f t="shared" si="50"/>
        <v>0</v>
      </c>
    </row>
    <row r="11" s="1" customFormat="1" ht="36" customHeight="1" spans="1:83">
      <c r="A11" s="8" t="s">
        <v>663</v>
      </c>
      <c r="B11" s="8"/>
      <c r="C11" s="8"/>
      <c r="D11" s="8"/>
      <c r="E11" s="9">
        <v>25</v>
      </c>
      <c r="F11" s="9"/>
      <c r="G11" s="9"/>
      <c r="H11" s="4" t="s">
        <v>664</v>
      </c>
      <c r="I11" s="4"/>
      <c r="J11" s="4"/>
      <c r="K11" s="4"/>
      <c r="L11" s="4"/>
    </row>
    <row r="12" s="1" customFormat="1" ht="36" customHeight="1" spans="1:83">
      <c r="A12" s="8" t="s">
        <v>665</v>
      </c>
      <c r="B12" s="8"/>
      <c r="C12" s="8"/>
      <c r="D12" s="8"/>
      <c r="E12" s="9">
        <v>4</v>
      </c>
      <c r="F12" s="9"/>
      <c r="G12" s="9"/>
      <c r="H12" s="4" t="s">
        <v>666</v>
      </c>
      <c r="I12" s="4"/>
      <c r="J12" s="4"/>
      <c r="K12" s="4"/>
      <c r="L12" s="4"/>
    </row>
  </sheetData>
  <mergeCells count="12">
    <mergeCell ref="A1:P1"/>
    <mergeCell ref="R1:AG1"/>
    <mergeCell ref="AI1:AX1"/>
    <mergeCell ref="AZ1:BO1"/>
    <mergeCell ref="BP1:CE1"/>
    <mergeCell ref="A11:D11"/>
    <mergeCell ref="E11:G11"/>
    <mergeCell ref="H11:L11"/>
    <mergeCell ref="A12:D12"/>
    <mergeCell ref="E12:G12"/>
    <mergeCell ref="H12:L12"/>
    <mergeCell ref="Q2:Q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地址</vt:lpstr>
      <vt:lpstr>全武将名字及头像</vt:lpstr>
      <vt:lpstr>武将属性排列</vt:lpstr>
      <vt:lpstr>录入游戏数据</vt:lpstr>
      <vt:lpstr>出仕表 </vt:lpstr>
      <vt:lpstr>城池数据</vt:lpstr>
      <vt:lpstr>城池连接</vt:lpstr>
      <vt:lpstr>录入城池数据</vt:lpstr>
      <vt:lpstr>开始射箭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钕人如花ゝ花似梦</cp:lastModifiedBy>
  <dcterms:created xsi:type="dcterms:W3CDTF">2006-09-13T03:21:00Z</dcterms:created>
  <dcterms:modified xsi:type="dcterms:W3CDTF">2025-12-07T05:59:06Z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A49D87E727364C6F8E7DC7F05AA6DD0D</vt:lpwstr>
  </property>
  <property fmtid="{D5CDD505-2E9C-101B-9397-08002B2CF9AE}" pid="3" name="KSOProductBuildVer">
    <vt:lpwstr>2052-12.1.0.24034</vt:lpwstr>
  </property>
  <property fmtid="{D5CDD505-2E9C-101B-9397-08002B2CF9AE}" pid="4" name="commondata">
    <vt:lpwstr>eyJoZGlkIjoiZDcwMzEyNWI0NDZlMTI3ODY1YTdhMTQyNDdlNmJiM2UifQ==</vt:lpwstr>
  </property>
  <property fmtid="{D5CDD505-2E9C-101B-9397-08002B2CF9AE}" pid="5" name="CalculationRule">
    <vt:i4>0</vt:i4>
  </property>
</Properties>
</file>